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55" yWindow="65521" windowWidth="14400" windowHeight="15720" tabRatio="673" activeTab="0"/>
  </bookViews>
  <sheets>
    <sheet name="SUPPLEMENTAL WATER RANKING" sheetId="1" r:id="rId1"/>
    <sheet name="SWAEC RANKING MATRIX" sheetId="2" r:id="rId2"/>
    <sheet name="COST SUMMARY" sheetId="3" r:id="rId3"/>
    <sheet name="SCORING RUBRIC" sheetId="4" r:id="rId4"/>
  </sheets>
  <externalReferences>
    <externalReference r:id="rId7"/>
  </externalReferences>
  <definedNames>
    <definedName name="_xlnm.Print_Area" localSheetId="3">'SCORING RUBRIC'!$A$1:$E$21</definedName>
    <definedName name="_xlnm.Print_Area" localSheetId="0">'SUPPLEMENTAL WATER RANKING'!$A$1:$J$28</definedName>
    <definedName name="_xlnm.Print_Titles" localSheetId="3">'SCORING RUBRIC'!$1:$3</definedName>
  </definedNames>
  <calcPr fullCalcOnLoad="1"/>
</workbook>
</file>

<file path=xl/sharedStrings.xml><?xml version="1.0" encoding="utf-8"?>
<sst xmlns="http://schemas.openxmlformats.org/spreadsheetml/2006/main" count="333" uniqueCount="255">
  <si>
    <t>SUPPLY POTENTIAL</t>
  </si>
  <si>
    <t>3,000 AFY</t>
  </si>
  <si>
    <t>1,000 AFY</t>
  </si>
  <si>
    <t>CRITICAL MILESTONES FOR DELIVERY</t>
  </si>
  <si>
    <t>1,000 BY 2015</t>
  </si>
  <si>
    <t>6,200 AFY</t>
  </si>
  <si>
    <t>PHASING</t>
  </si>
  <si>
    <t>QUALITY</t>
  </si>
  <si>
    <t>PUBLIC SUPPORT</t>
  </si>
  <si>
    <t>SW</t>
  </si>
  <si>
    <t>C</t>
  </si>
  <si>
    <t>Conservation Programs (Current and Future)</t>
  </si>
  <si>
    <t>AIR</t>
  </si>
  <si>
    <t>Agricultural and Industrial Reuse</t>
  </si>
  <si>
    <t>RWW</t>
  </si>
  <si>
    <t>02-SW</t>
  </si>
  <si>
    <t>03-SW</t>
  </si>
  <si>
    <t>04-C</t>
  </si>
  <si>
    <t>05-C</t>
  </si>
  <si>
    <t>06-AIR</t>
  </si>
  <si>
    <t>07-AIR</t>
  </si>
  <si>
    <t>LG</t>
  </si>
  <si>
    <t>13-LG</t>
  </si>
  <si>
    <t>Dana Wells</t>
  </si>
  <si>
    <t>SFW</t>
  </si>
  <si>
    <t>16-SFW</t>
  </si>
  <si>
    <t>Oso Flaco Lake</t>
  </si>
  <si>
    <t>SEA</t>
  </si>
  <si>
    <t>21-SEA</t>
  </si>
  <si>
    <t>22-SEA</t>
  </si>
  <si>
    <t>SUSTAIN-ABILITY</t>
  </si>
  <si>
    <t>SHOW RANKINGS</t>
  </si>
  <si>
    <t>RANK</t>
  </si>
  <si>
    <t>1-3</t>
  </si>
  <si>
    <t>4-7</t>
  </si>
  <si>
    <t>8-10</t>
  </si>
  <si>
    <t>Reliability</t>
  </si>
  <si>
    <t>Feasibility</t>
  </si>
  <si>
    <t>Phasing</t>
  </si>
  <si>
    <t>Sustainability</t>
  </si>
  <si>
    <t>Significant negative environmental impact due to energy usage, carbon footprint, greenhouse gas emissions, or other similar measures.</t>
  </si>
  <si>
    <t>Some environmental impact with an increase in carbon footprint, greenhouse gas emissions, or other similar measures.</t>
  </si>
  <si>
    <t>Positive environmental impact or no increase in carbon footprint, greenhouse gas emissions, or other similar measures.</t>
  </si>
  <si>
    <t>Public Support</t>
  </si>
  <si>
    <t>Opposition is anticipated</t>
  </si>
  <si>
    <t>Indifferent</t>
  </si>
  <si>
    <t>Positive</t>
  </si>
  <si>
    <t>SCORING CATEGORIES</t>
  </si>
  <si>
    <t>POINT ASSIGNMENT</t>
  </si>
  <si>
    <t>Critical Milestones for Delivery:  1000 AFY by 2015</t>
  </si>
  <si>
    <t>Cost Considerations: Capital</t>
  </si>
  <si>
    <t xml:space="preserve">Cost Considerations: Operation &amp; Maintenance </t>
  </si>
  <si>
    <t>--</t>
  </si>
  <si>
    <t>Supply Potential: 1000 AFY</t>
  </si>
  <si>
    <t>Supply Potential:  3000 AFY</t>
  </si>
  <si>
    <t>Supply Potential:  6200 AFY</t>
  </si>
  <si>
    <t>08-AIR</t>
  </si>
  <si>
    <t>Phillips 66 Refinery Process Water Reuse</t>
  </si>
  <si>
    <t>PXP Arroyo Grande Production Wastewater Reuse</t>
  </si>
  <si>
    <t>09-AIR</t>
  </si>
  <si>
    <t>11-RWW</t>
  </si>
  <si>
    <t>12-RWW</t>
  </si>
  <si>
    <t>14-LG</t>
  </si>
  <si>
    <t>15-LG</t>
  </si>
  <si>
    <t>17-SFW</t>
  </si>
  <si>
    <t>18-SFW</t>
  </si>
  <si>
    <t>Critical Milestones for Delivery:  3000 AFY by 2020</t>
  </si>
  <si>
    <t>3,000 BY 2020</t>
  </si>
  <si>
    <t>State Water 
Project</t>
  </si>
  <si>
    <t>Local 
Groundwater</t>
  </si>
  <si>
    <t>Surface 
Water</t>
  </si>
  <si>
    <t>Santa Maria Intertie - Phase 1</t>
  </si>
  <si>
    <t>01A-SW</t>
  </si>
  <si>
    <t>01B-SW</t>
  </si>
  <si>
    <t>RELI-ABILITY</t>
  </si>
  <si>
    <t>Court Compliance: Method</t>
  </si>
  <si>
    <t>Court Compliance: Source</t>
  </si>
  <si>
    <t>Court Compliance: Quantity</t>
  </si>
  <si>
    <t>Considered not reliable (&lt;80%) on a long-term basis based on historic performance or availability of "design flow".  Projects may not be able to produce at least 80% of "design flow" or may not be able to do so reliably.</t>
  </si>
  <si>
    <t>May require CEQA permitting and some contract negotiation with an outside entity, but negotiation is not expected to be challenged by outside entities or to take longer than 2-5 years.</t>
  </si>
  <si>
    <t xml:space="preserve">Water Quality: Raw </t>
  </si>
  <si>
    <t>Water Quality: Finished</t>
  </si>
  <si>
    <t>Considered moderately reliable (80%+) on a long-term basis based on historic performance or availability of "design flow" (ex. only 80% of "design flow"  may be available at some times).  Subject to seasonal limitations or fluctuations that would impact supplies available to District.</t>
  </si>
  <si>
    <t>Permitting is expected to represent a significant hurdle - either adding five (5)+ years to project implementation for delivery of "design flow", or may be opposed by resource agencies or in conflict with their policies.  May require significant contract negotiations with multiple outside entities that are expected to challenge the project.  May have a "fatal flaw".</t>
  </si>
  <si>
    <t>REMOVED FROM CONSIDERATION</t>
  </si>
  <si>
    <t>QUANTITY</t>
  </si>
  <si>
    <t>SOURCE</t>
  </si>
  <si>
    <t>RAW</t>
  </si>
  <si>
    <t>FINISHED</t>
  </si>
  <si>
    <t>Lopez Reservoir  
ALTERNATIVE ADDRESSED IN RWW</t>
  </si>
  <si>
    <t>Liquid-Liquid Extraction of Brine 
EVOLVING TECHNOLOGY NOT IN USE</t>
  </si>
  <si>
    <t>RAW SCORE</t>
  </si>
  <si>
    <t>Purchase Unused Table A Allocation from SWP Participants &amp; Buy-into CCWA Pipeline</t>
  </si>
  <si>
    <t>19A-SEA</t>
  </si>
  <si>
    <t>Seawater Desalination - P66 Outfall</t>
  </si>
  <si>
    <t>19B-SEA</t>
  </si>
  <si>
    <t>Seawater Desalination - New Outfall</t>
  </si>
  <si>
    <t>19C-SEA</t>
  </si>
  <si>
    <t>Brackish Water Desalination</t>
  </si>
  <si>
    <t>20A-SEA</t>
  </si>
  <si>
    <t>20B-SEA</t>
  </si>
  <si>
    <t>Riverside Wells  - NOT FEASIBLE PER LEGAL OPINION</t>
  </si>
  <si>
    <t>Santa Maria River  - NOT FEASIBLE PER LEGAL OPINION</t>
  </si>
  <si>
    <t>Agricultural Water Reuse</t>
  </si>
  <si>
    <t>Santa Maria Intertie - Full</t>
  </si>
  <si>
    <t xml:space="preserve">Phillips 66 Refinery Thermal Waste Recapture - NOT FEASIBLE PER P66 </t>
  </si>
  <si>
    <t>Regional Waterline Intertie Projects</t>
  </si>
  <si>
    <t>Oceano Intertie</t>
  </si>
  <si>
    <t xml:space="preserve"> Nacimiento Water Project Intertie</t>
  </si>
  <si>
    <t>RWI</t>
  </si>
  <si>
    <t>10A-RWI</t>
  </si>
  <si>
    <t>10B-RWI</t>
  </si>
  <si>
    <t>10C-RWI</t>
  </si>
  <si>
    <t>10D-RWI</t>
  </si>
  <si>
    <t>SUPPLY</t>
  </si>
  <si>
    <t>COST</t>
  </si>
  <si>
    <t>HIGHEST SCORE</t>
  </si>
  <si>
    <t>LOWEST SCORE</t>
  </si>
  <si>
    <t>AVERAGE SCORE</t>
  </si>
  <si>
    <t>MEDIAN SCORE</t>
  </si>
  <si>
    <t>Seawater / Brackish / Other Desalination</t>
  </si>
  <si>
    <t>FEAS-IBILITY</t>
  </si>
  <si>
    <t>FEASIBILITY</t>
  </si>
  <si>
    <t>SUPPLY STATISTICS</t>
  </si>
  <si>
    <t>COST STATISTICS</t>
  </si>
  <si>
    <t>FEASIBILITY STATISTICS</t>
  </si>
  <si>
    <t>WEIGHTED AVERAGE SUPPLY SCORE</t>
  </si>
  <si>
    <t>WEIGHTED AVERAGE COST SCORE</t>
  </si>
  <si>
    <t>LEGEND</t>
  </si>
  <si>
    <t>WEIGHTED AVG FEAS-IBILITY SCORE</t>
  </si>
  <si>
    <t>WEIGHTED FINAL SCORE</t>
  </si>
  <si>
    <t>Graywater Programs - ALTERNATIVE ADDRESSED IN 04-C AS AN ELEMENT OF CONSERVATION</t>
  </si>
  <si>
    <t>A</t>
  </si>
  <si>
    <t>B</t>
  </si>
  <si>
    <t>D</t>
  </si>
  <si>
    <t>E</t>
  </si>
  <si>
    <t>F</t>
  </si>
  <si>
    <t>G</t>
  </si>
  <si>
    <t>H</t>
  </si>
  <si>
    <t>I</t>
  </si>
  <si>
    <t>J</t>
  </si>
  <si>
    <t>K</t>
  </si>
  <si>
    <t>L</t>
  </si>
  <si>
    <t>M</t>
  </si>
  <si>
    <t>N</t>
  </si>
  <si>
    <t>O</t>
  </si>
  <si>
    <t>P</t>
  </si>
  <si>
    <t>Q</t>
  </si>
  <si>
    <t>R</t>
  </si>
  <si>
    <t>S</t>
  </si>
  <si>
    <t>T</t>
  </si>
  <si>
    <t>U</t>
  </si>
  <si>
    <t>Solar Distillation - Coastal 
(Pilot Project Required for Proof of Concept)</t>
  </si>
  <si>
    <t>6,200 BY 2030</t>
  </si>
  <si>
    <t>Solar Distillation - Inland 
(Pilot Project Required for Proof of Concept)</t>
  </si>
  <si>
    <t>ALTERNATIVES</t>
  </si>
  <si>
    <t>MAJOR ALTERNATIVE CATEGORIES</t>
  </si>
  <si>
    <t>COURT ORDER
(Part 1)</t>
  </si>
  <si>
    <t>Local Shallow Aquifer (Basin-wide Aquifer Study and Modeling in SLO and SB Counties Required)</t>
  </si>
  <si>
    <t>SUPPLEMENTAL WATER
   RANKING SUMMARY</t>
  </si>
  <si>
    <t>Demand Management / Conservation</t>
  </si>
  <si>
    <t>Acquire Excess Table A Allocation identified by CCWA-SLOCFCWCD &amp; Buy-into CCWA Pipeline</t>
  </si>
  <si>
    <t>COURT ORDER
(Part 2) METHOD</t>
  </si>
  <si>
    <t>Enhanced Reverse Osmosis (VSEP) Orcutt Oil Fields - NOT APPROPRIATE FOR POTABLE USE</t>
  </si>
  <si>
    <t>Reactivate Desal Plant in SB / Exchange for SWP Supplies -NOT FEASIBLE PER CITY OF S.B.</t>
  </si>
  <si>
    <t>COST CRITERIA
AND WEIGHTING</t>
  </si>
  <si>
    <t>SUPPLY CRITERIA
AND WEIGHTING</t>
  </si>
  <si>
    <t>FEASIBILITY CRITERIA
AND WEIGHTING</t>
  </si>
  <si>
    <t>BOTTOM QUARTILE &gt;=</t>
  </si>
  <si>
    <t>TOP
QUARTILE</t>
  </si>
  <si>
    <t>2ND
QUARTILE</t>
  </si>
  <si>
    <t>BOTTOM
QUARTILE</t>
  </si>
  <si>
    <t>3RD
QUARTILE</t>
  </si>
  <si>
    <t>2ND QUARTILE  &gt;=</t>
  </si>
  <si>
    <t>TOP QUARTILE  &gt;=</t>
  </si>
  <si>
    <t>3RD QUARTILE  &gt;=</t>
  </si>
  <si>
    <t>DESIGN FLOW
(AFY)</t>
  </si>
  <si>
    <t>SUPPLY POTENTIAL
(AFY)</t>
  </si>
  <si>
    <t>O&amp;M COST
SCORE BY RANK
(1-10)</t>
  </si>
  <si>
    <t>O&amp;M COST
SCORE (ROUNDED)</t>
  </si>
  <si>
    <t>Score of 1 to be assigned to both categories.  Insufficient information available about tailwater sources and recover and recycling opportunities</t>
  </si>
  <si>
    <t>Based on $1500 Minimum Cost (T. Geaslen, SWAEC Mtg 11/25/13)+ Assumed 10% Markup</t>
  </si>
  <si>
    <t>Capital cost includes treatment only for 2250 AFY delivery- need to add conveyance and/or storage costs</t>
  </si>
  <si>
    <t>Capital cost includes treatment only for 1450 AFY delivery - need to add conveyance and/or storage costs.</t>
  </si>
  <si>
    <t>Insufficient information available.  Requires basin-wide aquifer study and modeling</t>
  </si>
  <si>
    <t>Score of 1 to be assigned to both categories</t>
  </si>
  <si>
    <t>Capital cost does not include permitting or cost escalation due to 10+ years of permitting anticipated</t>
  </si>
  <si>
    <t>Capital cost does not include cost escalation due to 10+ years of permitting anticipated</t>
  </si>
  <si>
    <t>Critical Milestones for Delivery:  6200 AFY by 2030</t>
  </si>
  <si>
    <t>Recycled Waste Water 
Supplies</t>
  </si>
  <si>
    <t>RED</t>
  </si>
  <si>
    <t>Based on Fee Schedule for FY 2014 + $180/AF for District O&amp;M costs assuming 1000 AF delivery.  City of Santa Maria is evaluating whether Phase I project could deliver 1000 AFY.  Escalation will occur per contract but may be similar to cost escalation for power, chemicals, O&amp;M, etc., in other alternatives.</t>
  </si>
  <si>
    <t>Capital cost is from 2012 Assessment Engineer's Report and includes contingencies.  O&amp;M cost based on Fee Schedule for FY 2014 +$94/AF District O&amp;M costs.</t>
  </si>
  <si>
    <t>O&amp;M COST
($/AF)</t>
  </si>
  <si>
    <t>UNIT
CAPITAL COST
(1,000s $/AFY)</t>
  </si>
  <si>
    <t>CAPITAL COST
(MILLIONS)</t>
  </si>
  <si>
    <t>UNIT 
CAPITAL COST SCORE BY RANK
(1-10)</t>
  </si>
  <si>
    <t>UNIT
CAPITAL COST
SCORE BY RANK
(ROUNDED)</t>
  </si>
  <si>
    <t>O&amp;M COST
(100s $/AFY)</t>
  </si>
  <si>
    <t>COMMENTS</t>
  </si>
  <si>
    <t>ALTERNATIVES
DESIGN FLOW: 3,000 AFY OR MORE</t>
  </si>
  <si>
    <t>ALTERNATIVES
DESIGN FLOW: LESS THAN 3,000 AFY</t>
  </si>
  <si>
    <t xml:space="preserve">CAPITAL </t>
  </si>
  <si>
    <t>O&amp;M</t>
  </si>
  <si>
    <t>Acquire Waste Water Supply from South SLO County Sanitary District</t>
  </si>
  <si>
    <t>Acquire Waste Water Supply from Pismo Beach</t>
  </si>
  <si>
    <t>CAPITAL COST
PER ACRE-FOOT
PER YEAR
(1,000s $/AFY)</t>
  </si>
  <si>
    <t>O&amp;M COST
PER ACRE-FOOT
PER YEAR
(100s $/AFY)</t>
  </si>
  <si>
    <t>UNIT
O&amp;M COST
SCORE BY RANK
(1-10)</t>
  </si>
  <si>
    <t>UNIT
O&amp;M COST
SCORE by rank
(ROUNDED)</t>
  </si>
  <si>
    <t>Alternative can deliver up to 350 AFY.</t>
  </si>
  <si>
    <t>Alternative can deliver 350 to 750 AFY.</t>
  </si>
  <si>
    <t>Alternative can deliver 750 to 1000 AFY.</t>
  </si>
  <si>
    <t>Alternative can deliver up to 1050 AFY.</t>
  </si>
  <si>
    <t>Alternative can deliver 1050 to 2250 AFY.</t>
  </si>
  <si>
    <t>Alternative can deliver 2250 to 3000 AFY.</t>
  </si>
  <si>
    <t>Alternative can deliver up to 2170 AFY.</t>
  </si>
  <si>
    <t>Alternative can deliver 2170 to 4650 AFY.</t>
  </si>
  <si>
    <t>Alternative can deliver 4650 to 6200 AFY.</t>
  </si>
  <si>
    <t>1 Point - Does not import water via connection to the City of Santa Maria.</t>
  </si>
  <si>
    <t>5 Points - Consistent with intent and likely to receive support from stipulating parties.</t>
  </si>
  <si>
    <t>10 Points - Imports water via connection to the City of Santa Maria.</t>
  </si>
  <si>
    <t>1 Point - Does not import water to the Mesa.</t>
  </si>
  <si>
    <t>10 Points - Imports water to the Mesa.</t>
  </si>
  <si>
    <t>1 Point - Does not deliver 2500 AFY.</t>
  </si>
  <si>
    <t>10 Points - Delivers 2500 AFY.</t>
  </si>
  <si>
    <t>1 Point - Cannot deliver 1000 AFY by Jun 2015.</t>
  </si>
  <si>
    <t>10 Points - Can deliver 1000 AFY by Jun 2015.</t>
  </si>
  <si>
    <t>1 Point - Cannot deliver 3000 AFY by 2020.</t>
  </si>
  <si>
    <t>10 Points - Can deliver 3000 AFY by 2020.</t>
  </si>
  <si>
    <t>1 Point - Cannot ultimately deliver 6200 AFY by 2030.</t>
  </si>
  <si>
    <t>10 Points - Can ultimately deliver 6200 AFY in future by 2030.</t>
  </si>
  <si>
    <t>Considered highly reliable on a long-term basis based on historic performance or availability of 80% of "design flow".  Not subject to seasonal limitations or fluctuations that would impact supplies available to District.</t>
  </si>
  <si>
    <t>Project either cannot be upgraded from 1000 to 3000 AFY or will require more than 100% of the initial (1000 AFY) capital cost.</t>
  </si>
  <si>
    <t>Project can be upgraded from 1000 to 3000 AFY but will require 60 to 80% of the initial (1000 AFY) capital cost.</t>
  </si>
  <si>
    <t>Project can be upgraded from 1000 to 3000 AFY without requiring more than 50% of the initial (1000 AFY) capital cost.</t>
  </si>
  <si>
    <t>Requires "high" level of treatment - reverse osmosis or similar desalination - for intended use, or has significant health/safety concerns or risks.</t>
  </si>
  <si>
    <t>Requires "moderate" level of treatment - basic filtration &amp; disinfection - for intended use.</t>
  </si>
  <si>
    <t>Requires minor chemical addition (disinfection) or no treatment for intended use.</t>
  </si>
  <si>
    <t>Total dissolved solids (TDS) concentrations greater than 750 mg/L.</t>
  </si>
  <si>
    <t>TDS concentrations of 500-750 mg/L.</t>
  </si>
  <si>
    <t>TDS concentrations less than 500 mg/L.</t>
  </si>
  <si>
    <t>Can be accomplished without new CEQA or additional "major" resource agency permits (CDFG, NOAA Fisheries, CA Coastal Commission, etc.)  or can acquire permits/authorizations within 1-2 years.  Can be accomplished with minor effort to update existing contracts or without any contract modifications requiring more than 1-2 years to finalize.</t>
  </si>
  <si>
    <t xml:space="preserve">O&amp;M Cost Scoring Protocol: 
1.  Approximate unit O&amp;M cost ($/AFY) to deliver alternative's max design flow up to 3,000 AFY.   
2.  Rank all alternatives by the unit O&amp;M cost.  
3.  Assign an integer point score (1-10) to each alternative based on its rank.  
4.  Assign 1 point to when O&amp;M costs can not be approximated. </t>
  </si>
  <si>
    <t xml:space="preserve">Capital Cost Scoring Protocol: 
1.  Approximate total capital cost to deliver the alternative's max design flow up to 3,000 AFY. 
2.  Approximate unit capital cost ($/AFY) by dividing capital cost by the max annual design flow.  
3.  Rank all alternatives by the unit capital cost.  
4.  Assign an integer point score (1-10) to each alternative based on its rank. 
5.  Assign 1 point when capital costs can not be approximated. </t>
  </si>
  <si>
    <r>
      <t xml:space="preserve">FINAL DRAFT - </t>
    </r>
    <r>
      <rPr>
        <b/>
        <sz val="16"/>
        <color indexed="9"/>
        <rFont val="Arial"/>
        <family val="2"/>
      </rPr>
      <t>COST SUMMARY FOR SWAEC RANKING MATRIX</t>
    </r>
  </si>
  <si>
    <r>
      <t>FINAL DRAFT</t>
    </r>
    <r>
      <rPr>
        <b/>
        <sz val="16"/>
        <color indexed="9"/>
        <rFont val="Arial"/>
        <family val="2"/>
      </rPr>
      <t xml:space="preserve"> - SUPPLEMENTAL WATER ALTERNATIVES EVALUATION COMMITTEE RANKING MATRIX</t>
    </r>
    <r>
      <rPr>
        <b/>
        <sz val="16"/>
        <color indexed="10"/>
        <rFont val="Arial"/>
        <family val="2"/>
      </rPr>
      <t xml:space="preserve"> - FINAL DRAFT </t>
    </r>
  </si>
  <si>
    <r>
      <t xml:space="preserve">FINAL DRAFT - </t>
    </r>
    <r>
      <rPr>
        <b/>
        <sz val="16"/>
        <color indexed="9"/>
        <rFont val="Calibri"/>
        <family val="2"/>
      </rPr>
      <t>SWAEC SCORING RUBRIC</t>
    </r>
  </si>
  <si>
    <t>Acquire Unused Table A Amount from SLOCFCWCD</t>
  </si>
  <si>
    <t xml:space="preserve"> GREEN</t>
  </si>
  <si>
    <t xml:space="preserve"> SAGE</t>
  </si>
  <si>
    <t xml:space="preserve"> YELLOW</t>
  </si>
  <si>
    <t>TRANSFER WEIGHTED
SCORES FROM
RANKING MATRIX</t>
  </si>
  <si>
    <t>FEASI-
BILITY</t>
  </si>
  <si>
    <t>SCORES ENTERED ON
COST SUMMARY PG</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</si>
</sst>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
    <numFmt numFmtId="167" formatCode="[$-409]dddd\,\ mmmm\ dd\,\ yyyy"/>
    <numFmt numFmtId="168" formatCode="[$-409]d\-mmm\-yyyy;@"/>
    <numFmt numFmtId="169" formatCode="0.0"/>
    <numFmt numFmtId="170" formatCode="0.00000"/>
    <numFmt numFmtId="171" formatCode="0.000"/>
    <numFmt numFmtId="172" formatCode="#,##0.0"/>
    <numFmt numFmtId="173" formatCode="#,##0.000"/>
    <numFmt numFmtId="174" formatCode="#,##0.0000"/>
    <numFmt numFmtId="175" formatCode="m/d/yyyy;@"/>
    <numFmt numFmtId="176" formatCode="&quot;$&quot;#,##0"/>
    <numFmt numFmtId="177" formatCode="&quot;Yes&quot;;&quot;Yes&quot;;&quot;No&quot;"/>
    <numFmt numFmtId="178" formatCode="&quot;True&quot;;&quot;True&quot;;&quot;False&quot;"/>
    <numFmt numFmtId="179" formatCode="&quot;On&quot;;&quot;On&quot;;&quot;Off&quot;"/>
    <numFmt numFmtId="180" formatCode="[$€-2]\ #,##0.00_);[Red]\([$€-2]\ #,##0.00\)"/>
    <numFmt numFmtId="181" formatCode="0.0000000000"/>
    <numFmt numFmtId="182" formatCode="0.000000000"/>
    <numFmt numFmtId="183" formatCode="0.00000000"/>
    <numFmt numFmtId="184" formatCode="0.0000000"/>
    <numFmt numFmtId="185" formatCode="0.000000"/>
    <numFmt numFmtId="186" formatCode="0.00000000000"/>
    <numFmt numFmtId="187" formatCode="0.000000000000"/>
    <numFmt numFmtId="188" formatCode="\:"/>
  </numFmts>
  <fonts count="49">
    <font>
      <sz val="10"/>
      <name val="Arial"/>
      <family val="0"/>
    </font>
    <font>
      <sz val="8"/>
      <name val="Arial"/>
      <family val="0"/>
    </font>
    <font>
      <b/>
      <sz val="16"/>
      <color indexed="9"/>
      <name val="Arial"/>
      <family val="2"/>
    </font>
    <font>
      <b/>
      <sz val="16"/>
      <color indexed="10"/>
      <name val="Arial"/>
      <family val="2"/>
    </font>
    <font>
      <b/>
      <sz val="14"/>
      <name val="Arial"/>
      <family val="2"/>
    </font>
    <font>
      <b/>
      <sz val="10"/>
      <name val="Arial"/>
      <family val="2"/>
    </font>
    <font>
      <b/>
      <sz val="16"/>
      <name val="Arial"/>
      <family val="2"/>
    </font>
    <font>
      <b/>
      <sz val="12"/>
      <name val="Arial"/>
      <family val="2"/>
    </font>
    <font>
      <sz val="12"/>
      <name val="Arial"/>
      <family val="0"/>
    </font>
    <font>
      <sz val="8"/>
      <name val="Tahoma"/>
      <family val="2"/>
    </font>
    <font>
      <b/>
      <sz val="14"/>
      <color indexed="9"/>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8"/>
      <name val="Calibri"/>
      <family val="2"/>
    </font>
    <font>
      <b/>
      <sz val="16"/>
      <color indexed="9"/>
      <name val="Calibri"/>
      <family val="2"/>
    </font>
    <font>
      <b/>
      <sz val="14"/>
      <color indexed="8"/>
      <name val="Calibri"/>
      <family val="2"/>
    </font>
    <font>
      <b/>
      <sz val="14"/>
      <name val="Calibri"/>
      <family val="2"/>
    </font>
    <font>
      <sz val="12"/>
      <color indexed="9"/>
      <name val="Arial"/>
      <family val="0"/>
    </font>
    <font>
      <b/>
      <i/>
      <sz val="14"/>
      <name val="Arial"/>
      <family val="2"/>
    </font>
    <font>
      <sz val="16"/>
      <name val="Arial"/>
      <family val="0"/>
    </font>
    <font>
      <b/>
      <i/>
      <sz val="12"/>
      <name val="Arial"/>
      <family val="2"/>
    </font>
    <font>
      <b/>
      <sz val="18"/>
      <name val="Arial"/>
      <family val="2"/>
    </font>
    <font>
      <b/>
      <sz val="26"/>
      <name val="Arial"/>
      <family val="2"/>
    </font>
    <font>
      <b/>
      <sz val="18"/>
      <color indexed="9"/>
      <name val="Arial"/>
      <family val="2"/>
    </font>
    <font>
      <sz val="11"/>
      <color indexed="8"/>
      <name val="Arial"/>
      <family val="2"/>
    </font>
    <font>
      <b/>
      <sz val="10"/>
      <color indexed="8"/>
      <name val="Arial"/>
      <family val="2"/>
    </font>
    <font>
      <sz val="11"/>
      <name val="Arial"/>
      <family val="2"/>
    </font>
    <font>
      <sz val="12"/>
      <color indexed="8"/>
      <name val="Arial"/>
      <family val="2"/>
    </font>
    <font>
      <u val="single"/>
      <sz val="10"/>
      <color indexed="12"/>
      <name val="Arial"/>
      <family val="0"/>
    </font>
    <font>
      <u val="single"/>
      <sz val="10"/>
      <color indexed="36"/>
      <name val="Arial"/>
      <family val="0"/>
    </font>
    <font>
      <sz val="16"/>
      <color indexed="9"/>
      <name val="Arial"/>
      <family val="2"/>
    </font>
    <font>
      <b/>
      <sz val="16"/>
      <color indexed="10"/>
      <name val="Calibri"/>
      <family val="2"/>
    </font>
    <font>
      <b/>
      <sz val="10"/>
      <color indexed="55"/>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3"/>
        <bgColor indexed="64"/>
      </patternFill>
    </fill>
    <fill>
      <patternFill patternType="solid">
        <fgColor indexed="17"/>
        <bgColor indexed="64"/>
      </patternFill>
    </fill>
    <fill>
      <patternFill patternType="solid">
        <fgColor indexed="50"/>
        <bgColor indexed="64"/>
      </patternFill>
    </fill>
    <fill>
      <patternFill patternType="solid">
        <fgColor indexed="13"/>
        <bgColor indexed="64"/>
      </patternFill>
    </fill>
  </fills>
  <borders count="18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style="thick"/>
      <top style="medium"/>
      <bottom style="medium"/>
    </border>
    <border>
      <left style="thick"/>
      <right style="thick"/>
      <top style="medium"/>
      <bottom style="thick"/>
    </border>
    <border>
      <left style="thick"/>
      <right style="thick"/>
      <top>
        <color indexed="63"/>
      </top>
      <bottom style="medium"/>
    </border>
    <border>
      <left>
        <color indexed="63"/>
      </left>
      <right style="medium"/>
      <top style="medium"/>
      <bottom style="thick"/>
    </border>
    <border>
      <left style="medium"/>
      <right style="medium"/>
      <top style="medium"/>
      <bottom style="thick"/>
    </border>
    <border>
      <left style="medium"/>
      <right style="thick"/>
      <top style="medium"/>
      <bottom style="thick"/>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style="medium"/>
      <right style="thick"/>
      <top style="medium"/>
      <bottom style="medium"/>
    </border>
    <border>
      <left style="thick"/>
      <right style="thick"/>
      <top style="thick"/>
      <bottom>
        <color indexed="63"/>
      </bottom>
    </border>
    <border>
      <left>
        <color indexed="63"/>
      </left>
      <right style="thick"/>
      <top style="thick"/>
      <bottom style="medium"/>
    </border>
    <border>
      <left style="thick"/>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thin"/>
      <top style="medium"/>
      <bottom style="medium"/>
    </border>
    <border>
      <left style="thick"/>
      <right style="thin"/>
      <top style="medium"/>
      <bottom style="thick"/>
    </border>
    <border>
      <left style="thin"/>
      <right style="thin"/>
      <top style="medium"/>
      <bottom style="thick"/>
    </border>
    <border>
      <left style="thin"/>
      <right style="medium"/>
      <top style="medium"/>
      <bottom style="thick"/>
    </border>
    <border>
      <left>
        <color indexed="63"/>
      </left>
      <right style="thin"/>
      <top style="medium"/>
      <bottom style="thick"/>
    </border>
    <border>
      <left>
        <color indexed="63"/>
      </left>
      <right>
        <color indexed="63"/>
      </right>
      <top style="medium"/>
      <bottom style="thick"/>
    </border>
    <border>
      <left style="thick"/>
      <right style="thick"/>
      <top>
        <color indexed="63"/>
      </top>
      <bottom style="thick"/>
    </border>
    <border>
      <left style="thin"/>
      <right>
        <color indexed="63"/>
      </right>
      <top style="medium"/>
      <bottom style="thick"/>
    </border>
    <border>
      <left style="medium"/>
      <right style="thin"/>
      <top style="medium"/>
      <bottom style="thick"/>
    </border>
    <border>
      <left>
        <color indexed="63"/>
      </left>
      <right style="thick"/>
      <top>
        <color indexed="63"/>
      </top>
      <bottom style="thick"/>
    </border>
    <border>
      <left>
        <color indexed="63"/>
      </left>
      <right>
        <color indexed="63"/>
      </right>
      <top>
        <color indexed="63"/>
      </top>
      <bottom style="thin"/>
    </border>
    <border>
      <left>
        <color indexed="63"/>
      </left>
      <right style="thick"/>
      <top>
        <color indexed="63"/>
      </top>
      <bottom style="thin"/>
    </border>
    <border>
      <left style="thick"/>
      <right style="medium"/>
      <top>
        <color indexed="63"/>
      </top>
      <bottom style="thin"/>
    </border>
    <border>
      <left style="thick"/>
      <right style="medium"/>
      <top style="thin"/>
      <bottom style="medium"/>
    </border>
    <border>
      <left>
        <color indexed="63"/>
      </left>
      <right style="thick"/>
      <top style="thin"/>
      <bottom style="mediu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color indexed="63"/>
      </left>
      <right style="thick"/>
      <top style="thin"/>
      <bottom style="thin"/>
    </border>
    <border>
      <left style="thick"/>
      <right style="medium"/>
      <top>
        <color indexed="63"/>
      </top>
      <bottom>
        <color indexed="63"/>
      </bottom>
    </border>
    <border>
      <left>
        <color indexed="63"/>
      </left>
      <right style="thick"/>
      <top>
        <color indexed="63"/>
      </top>
      <bottom>
        <color indexed="63"/>
      </bottom>
    </border>
    <border>
      <left style="thin"/>
      <right style="thick"/>
      <top style="medium"/>
      <bottom style="thick"/>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medium"/>
    </border>
    <border>
      <left>
        <color indexed="63"/>
      </left>
      <right style="thin"/>
      <top style="thin"/>
      <bottom style="medium"/>
    </border>
    <border>
      <left>
        <color indexed="63"/>
      </left>
      <right style="thin"/>
      <top style="medium"/>
      <bottom style="thin"/>
    </border>
    <border>
      <left>
        <color indexed="63"/>
      </left>
      <right style="thin"/>
      <top>
        <color indexed="63"/>
      </top>
      <bottom style="medium"/>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n"/>
      <bottom style="thick"/>
    </border>
    <border>
      <left>
        <color indexed="63"/>
      </left>
      <right style="thin"/>
      <top style="thin"/>
      <bottom style="thick"/>
    </border>
    <border>
      <left style="thin"/>
      <right style="thick"/>
      <top>
        <color indexed="63"/>
      </top>
      <bottom style="thin"/>
    </border>
    <border>
      <left style="thin"/>
      <right style="thick"/>
      <top style="thin"/>
      <bottom style="medium"/>
    </border>
    <border>
      <left style="thin"/>
      <right style="thick"/>
      <top style="thin"/>
      <bottom style="thick"/>
    </border>
    <border>
      <left style="thin"/>
      <right style="thin"/>
      <top>
        <color indexed="63"/>
      </top>
      <bottom style="thin"/>
    </border>
    <border>
      <left style="thin"/>
      <right style="thin"/>
      <top style="thin"/>
      <bottom style="thin"/>
    </border>
    <border>
      <left style="thin"/>
      <right style="thin"/>
      <top style="medium"/>
      <bottom style="thin"/>
    </border>
    <border>
      <left style="thin"/>
      <right style="thin"/>
      <top style="thin"/>
      <bottom style="thick"/>
    </border>
    <border>
      <left style="thin"/>
      <right style="thin"/>
      <top style="thin"/>
      <bottom style="medium"/>
    </border>
    <border>
      <left style="thin"/>
      <right style="thin"/>
      <top>
        <color indexed="63"/>
      </top>
      <bottom style="medium"/>
    </border>
    <border>
      <left style="thick"/>
      <right style="medium"/>
      <top style="medium"/>
      <bottom style="thick"/>
    </border>
    <border>
      <left style="thin"/>
      <right style="thick"/>
      <top>
        <color indexed="63"/>
      </top>
      <bottom style="medium"/>
    </border>
    <border>
      <left style="thick"/>
      <right>
        <color indexed="63"/>
      </right>
      <top>
        <color indexed="63"/>
      </top>
      <bottom style="thin"/>
    </border>
    <border>
      <left style="thick"/>
      <right>
        <color indexed="63"/>
      </right>
      <top style="thin"/>
      <bottom style="medium"/>
    </border>
    <border>
      <left style="thick"/>
      <right>
        <color indexed="63"/>
      </right>
      <top>
        <color indexed="63"/>
      </top>
      <bottom style="medium"/>
    </border>
    <border>
      <left style="thick"/>
      <right>
        <color indexed="63"/>
      </right>
      <top style="thin"/>
      <bottom style="thin"/>
    </border>
    <border>
      <left style="thick"/>
      <right>
        <color indexed="63"/>
      </right>
      <top>
        <color indexed="63"/>
      </top>
      <bottom style="thick"/>
    </border>
    <border>
      <left style="thick"/>
      <right>
        <color indexed="63"/>
      </right>
      <top style="thin"/>
      <bottom style="thick"/>
    </border>
    <border>
      <left>
        <color indexed="63"/>
      </left>
      <right style="thin"/>
      <top>
        <color indexed="63"/>
      </top>
      <bottom style="thick"/>
    </border>
    <border>
      <left style="thin"/>
      <right style="thin"/>
      <top>
        <color indexed="63"/>
      </top>
      <bottom style="thick"/>
    </border>
    <border>
      <left style="medium"/>
      <right style="thick"/>
      <top style="thick"/>
      <bottom style="thick"/>
    </border>
    <border>
      <left style="thick"/>
      <right style="thin"/>
      <top style="thick"/>
      <bottom style="thick"/>
    </border>
    <border>
      <left style="thin"/>
      <right style="thick"/>
      <top style="thick"/>
      <bottom style="thick"/>
    </border>
    <border>
      <left style="thick"/>
      <right style="medium"/>
      <top style="thick"/>
      <bottom style="thick"/>
    </border>
    <border>
      <left>
        <color indexed="63"/>
      </left>
      <right style="thin"/>
      <top style="thick"/>
      <bottom style="thick"/>
    </border>
    <border>
      <left style="thin"/>
      <right style="thin"/>
      <top style="thick"/>
      <bottom style="thick"/>
    </border>
    <border>
      <left style="thin"/>
      <right style="thick"/>
      <top style="medium"/>
      <bottom style="medium"/>
    </border>
    <border>
      <left style="thin"/>
      <right style="medium"/>
      <top>
        <color indexed="63"/>
      </top>
      <bottom style="thin"/>
    </border>
    <border>
      <left style="thin"/>
      <right style="medium"/>
      <top style="thin"/>
      <bottom style="medium"/>
    </border>
    <border>
      <left style="thin"/>
      <right style="medium"/>
      <top>
        <color indexed="63"/>
      </top>
      <bottom style="medium"/>
    </border>
    <border>
      <left style="thin"/>
      <right style="medium"/>
      <top style="thin"/>
      <bottom style="thin"/>
    </border>
    <border>
      <left>
        <color indexed="63"/>
      </left>
      <right style="thin"/>
      <top style="thin"/>
      <bottom>
        <color indexed="63"/>
      </bottom>
    </border>
    <border>
      <left style="thin"/>
      <right style="medium"/>
      <top style="thin"/>
      <bottom>
        <color indexed="63"/>
      </bottom>
    </border>
    <border>
      <left style="thick"/>
      <right>
        <color indexed="63"/>
      </right>
      <top style="thick"/>
      <bottom style="thin"/>
    </border>
    <border>
      <left>
        <color indexed="63"/>
      </left>
      <right>
        <color indexed="63"/>
      </right>
      <top style="thick"/>
      <bottom style="thin"/>
    </border>
    <border>
      <left style="thick"/>
      <right>
        <color indexed="63"/>
      </right>
      <top>
        <color indexed="63"/>
      </top>
      <bottom>
        <color indexed="63"/>
      </bottom>
    </border>
    <border>
      <left style="medium"/>
      <right>
        <color indexed="63"/>
      </right>
      <top style="thick"/>
      <bottom style="thin"/>
    </border>
    <border>
      <left style="thick"/>
      <right style="thin"/>
      <top>
        <color indexed="63"/>
      </top>
      <bottom style="thin"/>
    </border>
    <border>
      <left style="thick"/>
      <right style="thick"/>
      <top>
        <color indexed="63"/>
      </top>
      <bottom style="thin"/>
    </border>
    <border>
      <left style="thin"/>
      <right>
        <color indexed="63"/>
      </right>
      <top>
        <color indexed="63"/>
      </top>
      <bottom style="thin"/>
    </border>
    <border>
      <left style="medium"/>
      <right style="thin"/>
      <top>
        <color indexed="63"/>
      </top>
      <bottom style="thin"/>
    </border>
    <border>
      <left style="medium"/>
      <right>
        <color indexed="63"/>
      </right>
      <top style="thin"/>
      <bottom style="thin"/>
    </border>
    <border>
      <left style="medium"/>
      <right>
        <color indexed="63"/>
      </right>
      <top style="thin"/>
      <bottom style="medium"/>
    </border>
    <border>
      <left style="thick"/>
      <right style="thin"/>
      <top style="thin"/>
      <bottom style="medium"/>
    </border>
    <border>
      <left style="thick"/>
      <right style="thick"/>
      <top style="thin"/>
      <bottom style="medium"/>
    </border>
    <border>
      <left style="thin"/>
      <right>
        <color indexed="63"/>
      </right>
      <top style="thin"/>
      <bottom style="medium"/>
    </border>
    <border>
      <left style="medium"/>
      <right style="thin"/>
      <top style="thin"/>
      <bottom style="medium"/>
    </border>
    <border>
      <left style="thick"/>
      <right style="thin"/>
      <top>
        <color indexed="63"/>
      </top>
      <bottom style="medium"/>
    </border>
    <border>
      <left style="thin"/>
      <right>
        <color indexed="63"/>
      </right>
      <top>
        <color indexed="63"/>
      </top>
      <bottom style="medium"/>
    </border>
    <border>
      <left style="medium"/>
      <right style="thin"/>
      <top>
        <color indexed="63"/>
      </top>
      <bottom style="medium"/>
    </border>
    <border>
      <left style="medium"/>
      <right>
        <color indexed="63"/>
      </right>
      <top>
        <color indexed="63"/>
      </top>
      <bottom style="thin"/>
    </border>
    <border>
      <left style="thick"/>
      <right style="thin"/>
      <top style="thin"/>
      <bottom style="thin"/>
    </border>
    <border>
      <left style="thin"/>
      <right>
        <color indexed="63"/>
      </right>
      <top style="thin"/>
      <bottom style="thin"/>
    </border>
    <border>
      <left style="medium"/>
      <right style="thin"/>
      <top style="thin"/>
      <bottom style="thin"/>
    </border>
    <border>
      <left style="thin"/>
      <right style="thick"/>
      <top style="thin"/>
      <bottom style="thin"/>
    </border>
    <border>
      <left>
        <color indexed="63"/>
      </left>
      <right style="thick"/>
      <top style="thin"/>
      <bottom>
        <color indexed="63"/>
      </bottom>
    </border>
    <border>
      <left style="thick"/>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medium"/>
      <right>
        <color indexed="63"/>
      </right>
      <top>
        <color indexed="63"/>
      </top>
      <bottom style="double"/>
    </border>
    <border>
      <left>
        <color indexed="63"/>
      </left>
      <right>
        <color indexed="63"/>
      </right>
      <top style="double"/>
      <bottom>
        <color indexed="63"/>
      </bottom>
    </border>
    <border>
      <left>
        <color indexed="63"/>
      </left>
      <right style="thick"/>
      <top style="double"/>
      <bottom>
        <color indexed="63"/>
      </bottom>
    </border>
    <border>
      <left style="thick"/>
      <right>
        <color indexed="63"/>
      </right>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style="thin"/>
      <bottom>
        <color indexed="63"/>
      </bottom>
    </border>
    <border>
      <left style="thick"/>
      <right>
        <color indexed="63"/>
      </right>
      <top style="thin"/>
      <bottom>
        <color indexed="63"/>
      </bottom>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thick"/>
    </border>
    <border>
      <left>
        <color indexed="63"/>
      </left>
      <right style="medium"/>
      <top>
        <color indexed="63"/>
      </top>
      <bottom style="thick"/>
    </border>
    <border>
      <left style="thick"/>
      <right>
        <color indexed="63"/>
      </right>
      <top style="thick"/>
      <bottom style="medium"/>
    </border>
    <border>
      <left style="medium"/>
      <right style="thick"/>
      <top>
        <color indexed="63"/>
      </top>
      <bottom style="thin"/>
    </border>
    <border>
      <left style="medium"/>
      <right style="thick"/>
      <top style="thin"/>
      <bottom style="medium"/>
    </border>
    <border>
      <left style="medium"/>
      <right style="thick"/>
      <top>
        <color indexed="63"/>
      </top>
      <bottom style="medium"/>
    </border>
    <border>
      <left style="medium"/>
      <right style="thick"/>
      <top style="thin"/>
      <bottom style="thin"/>
    </border>
    <border>
      <left style="medium"/>
      <right style="thick"/>
      <top style="thin"/>
      <bottom style="thick"/>
    </border>
    <border>
      <left style="thick"/>
      <right style="thin"/>
      <top style="thin"/>
      <bottom style="thick"/>
    </border>
    <border>
      <left style="thick"/>
      <right style="medium"/>
      <top style="thin"/>
      <bottom style="thick"/>
    </border>
    <border>
      <left style="medium"/>
      <right style="thick"/>
      <top style="medium"/>
      <bottom style="thin"/>
    </border>
    <border>
      <left style="thick"/>
      <right style="thin"/>
      <top style="medium"/>
      <bottom style="thin"/>
    </border>
    <border>
      <left style="thin"/>
      <right style="thick"/>
      <top style="medium"/>
      <bottom style="thin"/>
    </border>
    <border>
      <left style="thick"/>
      <right style="medium"/>
      <top style="medium"/>
      <bottom style="thin"/>
    </border>
    <border>
      <left>
        <color indexed="63"/>
      </left>
      <right style="thick"/>
      <top style="thick"/>
      <bottom style="thin"/>
    </border>
    <border>
      <left>
        <color indexed="63"/>
      </left>
      <right style="medium"/>
      <top style="thin"/>
      <bottom style="thick"/>
    </border>
    <border>
      <left style="medium"/>
      <right style="medium"/>
      <top style="thin"/>
      <bottom style="thick"/>
    </border>
    <border>
      <left style="thick"/>
      <right style="medium"/>
      <top style="thick"/>
      <bottom style="medium"/>
    </border>
    <border>
      <left style="medium"/>
      <right style="medium"/>
      <top style="thick"/>
      <bottom style="medium"/>
    </border>
    <border>
      <left style="medium"/>
      <right style="thick"/>
      <top style="thick"/>
      <bottom style="medium"/>
    </border>
    <border>
      <left style="thick"/>
      <right style="medium"/>
      <top style="medium"/>
      <bottom style="medium"/>
    </border>
    <border>
      <left>
        <color indexed="63"/>
      </left>
      <right>
        <color indexed="63"/>
      </right>
      <top style="thick"/>
      <bottom>
        <color indexed="63"/>
      </bottom>
    </border>
    <border>
      <left>
        <color indexed="63"/>
      </left>
      <right style="thick"/>
      <top style="thick"/>
      <bottom>
        <color indexed="63"/>
      </bottom>
    </border>
    <border>
      <left style="thick"/>
      <right style="thick"/>
      <top style="medium"/>
      <bottom>
        <color indexed="63"/>
      </bottom>
    </border>
    <border>
      <left style="medium"/>
      <right style="thick"/>
      <top>
        <color indexed="63"/>
      </top>
      <bottom>
        <color indexed="63"/>
      </bottom>
    </border>
    <border>
      <left style="medium"/>
      <right style="thick"/>
      <top>
        <color indexed="63"/>
      </top>
      <bottom style="thick"/>
    </border>
    <border>
      <left style="thick"/>
      <right style="medium"/>
      <top>
        <color indexed="63"/>
      </top>
      <bottom style="thick"/>
    </border>
    <border>
      <left style="thick"/>
      <right style="thick"/>
      <top style="thin"/>
      <bottom>
        <color indexed="63"/>
      </bottom>
    </border>
    <border>
      <left style="thick"/>
      <right style="thick"/>
      <top>
        <color indexed="63"/>
      </top>
      <bottom>
        <color indexed="63"/>
      </bottom>
    </border>
    <border>
      <left style="thin"/>
      <right>
        <color indexed="63"/>
      </right>
      <top>
        <color indexed="63"/>
      </top>
      <bottom>
        <color indexed="63"/>
      </bottom>
    </border>
    <border>
      <left style="thick"/>
      <right style="medium"/>
      <top style="thin"/>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ck"/>
    </border>
    <border>
      <left style="thick"/>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style="thin"/>
      <top style="medium"/>
      <bottom>
        <color indexed="63"/>
      </bottom>
    </border>
    <border>
      <left style="thin"/>
      <right style="thin"/>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ck"/>
      <right>
        <color indexed="63"/>
      </right>
      <top style="medium"/>
      <bottom style="thick"/>
    </border>
    <border>
      <left>
        <color indexed="63"/>
      </left>
      <right>
        <color indexed="63"/>
      </right>
      <top style="thick"/>
      <bottom style="medium"/>
    </border>
    <border>
      <left style="thick"/>
      <right>
        <color indexed="63"/>
      </right>
      <top style="thick"/>
      <bottom style="thick"/>
    </border>
    <border>
      <left>
        <color indexed="63"/>
      </left>
      <right>
        <color indexed="63"/>
      </right>
      <top style="thick"/>
      <bottom style="thick"/>
    </border>
    <border>
      <left style="thick"/>
      <right>
        <color indexed="63"/>
      </right>
      <top style="medium"/>
      <bottom style="medium"/>
    </border>
    <border>
      <left>
        <color indexed="63"/>
      </left>
      <right>
        <color indexed="63"/>
      </right>
      <top style="medium"/>
      <bottom style="medium"/>
    </border>
    <border>
      <left>
        <color indexed="63"/>
      </left>
      <right style="thick"/>
      <top style="medium"/>
      <bottom style="medium"/>
    </border>
    <border>
      <left style="medium"/>
      <right>
        <color indexed="63"/>
      </right>
      <top style="thick"/>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44"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2" fillId="0" borderId="0">
      <alignment/>
      <protection/>
    </xf>
    <xf numFmtId="0" fontId="12" fillId="0" borderId="0">
      <alignment/>
      <protection/>
    </xf>
    <xf numFmtId="0" fontId="12"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441">
    <xf numFmtId="0" fontId="0" fillId="0" borderId="0" xfId="0" applyAlignment="1">
      <alignment/>
    </xf>
    <xf numFmtId="0" fontId="0" fillId="0" borderId="0" xfId="0" applyAlignment="1" applyProtection="1">
      <alignment/>
      <protection/>
    </xf>
    <xf numFmtId="0" fontId="0" fillId="0" borderId="0" xfId="0" applyAlignment="1" applyProtection="1">
      <alignment horizontal="left"/>
      <protection/>
    </xf>
    <xf numFmtId="0" fontId="12" fillId="0" borderId="0" xfId="58">
      <alignment/>
      <protection/>
    </xf>
    <xf numFmtId="0" fontId="12" fillId="0" borderId="0" xfId="58" applyAlignment="1">
      <alignment wrapText="1"/>
      <protection/>
    </xf>
    <xf numFmtId="0" fontId="29" fillId="0" borderId="0" xfId="58" applyFont="1">
      <alignment/>
      <protection/>
    </xf>
    <xf numFmtId="0" fontId="31" fillId="20" borderId="10" xfId="58" applyFont="1" applyFill="1" applyBorder="1" applyAlignment="1">
      <alignment horizontal="center" vertical="center" wrapText="1"/>
      <protection/>
    </xf>
    <xf numFmtId="0" fontId="31" fillId="20" borderId="11" xfId="58" applyFont="1" applyFill="1" applyBorder="1" applyAlignment="1">
      <alignment horizontal="center" vertical="center" wrapText="1"/>
      <protection/>
    </xf>
    <xf numFmtId="0" fontId="31" fillId="20" borderId="12" xfId="58" applyFont="1" applyFill="1" applyBorder="1" applyAlignment="1">
      <alignment horizontal="center" vertical="center" wrapText="1"/>
      <protection/>
    </xf>
    <xf numFmtId="0" fontId="31" fillId="20" borderId="13" xfId="58" applyFont="1" applyFill="1" applyBorder="1" applyAlignment="1" quotePrefix="1">
      <alignment horizontal="center" vertical="center"/>
      <protection/>
    </xf>
    <xf numFmtId="16" fontId="31" fillId="20" borderId="14" xfId="58" applyNumberFormat="1" applyFont="1" applyFill="1" applyBorder="1" applyAlignment="1" quotePrefix="1">
      <alignment horizontal="center" vertical="center"/>
      <protection/>
    </xf>
    <xf numFmtId="0" fontId="31" fillId="20" borderId="15" xfId="58" applyFont="1" applyFill="1" applyBorder="1" applyAlignment="1" quotePrefix="1">
      <alignment horizontal="center" vertical="center"/>
      <protection/>
    </xf>
    <xf numFmtId="0" fontId="12" fillId="0" borderId="16" xfId="58" applyFont="1" applyBorder="1" applyAlignment="1">
      <alignment horizontal="left" vertical="center" wrapText="1" indent="1"/>
      <protection/>
    </xf>
    <xf numFmtId="0" fontId="12" fillId="0" borderId="17" xfId="58" applyFont="1" applyBorder="1" applyAlignment="1">
      <alignment horizontal="left" vertical="center" wrapText="1" indent="1"/>
      <protection/>
    </xf>
    <xf numFmtId="0" fontId="12" fillId="0" borderId="18" xfId="58" applyFont="1" applyBorder="1" applyAlignment="1">
      <alignment horizontal="left" vertical="center" wrapText="1" indent="1"/>
      <protection/>
    </xf>
    <xf numFmtId="0" fontId="12" fillId="0" borderId="19" xfId="58" applyFont="1" applyBorder="1" applyAlignment="1">
      <alignment horizontal="left" vertical="center" wrapText="1" indent="1"/>
      <protection/>
    </xf>
    <xf numFmtId="0" fontId="12" fillId="0" borderId="13" xfId="58" applyFont="1" applyBorder="1" applyAlignment="1">
      <alignment horizontal="left" vertical="center" wrapText="1" indent="1"/>
      <protection/>
    </xf>
    <xf numFmtId="0" fontId="12" fillId="0" borderId="14" xfId="58" applyFont="1" applyBorder="1" applyAlignment="1">
      <alignment horizontal="left" vertical="center" wrapText="1" indent="1"/>
      <protection/>
    </xf>
    <xf numFmtId="0" fontId="12" fillId="0" borderId="15" xfId="58" applyFont="1" applyBorder="1" applyAlignment="1">
      <alignment horizontal="left" vertical="center" wrapText="1" indent="1"/>
      <protection/>
    </xf>
    <xf numFmtId="0" fontId="12" fillId="0" borderId="18" xfId="58" applyFont="1" applyBorder="1" applyAlignment="1" quotePrefix="1">
      <alignment horizontal="center" vertical="center" wrapText="1"/>
      <protection/>
    </xf>
    <xf numFmtId="0" fontId="12" fillId="0" borderId="16" xfId="58" applyFont="1" applyBorder="1" applyAlignment="1" quotePrefix="1">
      <alignment horizontal="center" vertical="center" wrapText="1"/>
      <protection/>
    </xf>
    <xf numFmtId="0" fontId="32" fillId="20" borderId="20" xfId="0" applyFont="1" applyFill="1" applyBorder="1" applyAlignment="1">
      <alignment horizontal="center" vertical="center"/>
    </xf>
    <xf numFmtId="0" fontId="32" fillId="20" borderId="10" xfId="0" applyFont="1" applyFill="1" applyBorder="1" applyAlignment="1">
      <alignment horizontal="center" vertical="center"/>
    </xf>
    <xf numFmtId="14" fontId="30" fillId="24" borderId="21" xfId="58" applyNumberFormat="1" applyFont="1" applyFill="1" applyBorder="1" applyAlignment="1">
      <alignment horizontal="center" vertical="center"/>
      <protection/>
    </xf>
    <xf numFmtId="0" fontId="7" fillId="0" borderId="22"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7" fillId="0" borderId="24" xfId="0" applyFont="1" applyFill="1" applyBorder="1" applyAlignment="1" applyProtection="1">
      <alignment horizontal="center" vertical="center" wrapText="1"/>
      <protection/>
    </xf>
    <xf numFmtId="0" fontId="7" fillId="0" borderId="25" xfId="0" applyFont="1" applyFill="1" applyBorder="1" applyAlignment="1" applyProtection="1">
      <alignment horizontal="center" vertical="center" wrapText="1"/>
      <protection/>
    </xf>
    <xf numFmtId="0" fontId="7" fillId="0" borderId="26" xfId="0" applyFont="1" applyFill="1" applyBorder="1" applyAlignment="1" applyProtection="1">
      <alignment horizontal="center" vertical="center" wrapText="1"/>
      <protection/>
    </xf>
    <xf numFmtId="10" fontId="4" fillId="0" borderId="27" xfId="0" applyNumberFormat="1" applyFont="1" applyFill="1" applyBorder="1" applyAlignment="1" applyProtection="1">
      <alignment horizontal="center" vertical="center" wrapText="1"/>
      <protection/>
    </xf>
    <xf numFmtId="10" fontId="4" fillId="0" borderId="28" xfId="0" applyNumberFormat="1" applyFont="1" applyFill="1" applyBorder="1" applyAlignment="1" applyProtection="1">
      <alignment horizontal="center" vertical="center" wrapText="1"/>
      <protection/>
    </xf>
    <xf numFmtId="10" fontId="4" fillId="0" borderId="29" xfId="0" applyNumberFormat="1" applyFont="1" applyFill="1" applyBorder="1" applyAlignment="1" applyProtection="1">
      <alignment horizontal="center" vertical="center" wrapText="1"/>
      <protection/>
    </xf>
    <xf numFmtId="10" fontId="4" fillId="0" borderId="30" xfId="0" applyNumberFormat="1" applyFont="1" applyFill="1" applyBorder="1" applyAlignment="1" applyProtection="1">
      <alignment horizontal="center" vertical="center" wrapText="1"/>
      <protection/>
    </xf>
    <xf numFmtId="10" fontId="4" fillId="0" borderId="31" xfId="0" applyNumberFormat="1" applyFont="1" applyFill="1" applyBorder="1" applyAlignment="1" applyProtection="1">
      <alignment horizontal="center" vertical="center" wrapText="1"/>
      <protection/>
    </xf>
    <xf numFmtId="10" fontId="34" fillId="0" borderId="32" xfId="0" applyNumberFormat="1" applyFont="1" applyFill="1" applyBorder="1" applyAlignment="1" applyProtection="1">
      <alignment horizontal="center" vertical="center" wrapText="1"/>
      <protection/>
    </xf>
    <xf numFmtId="10" fontId="4" fillId="0" borderId="33" xfId="0" applyNumberFormat="1" applyFont="1" applyFill="1" applyBorder="1" applyAlignment="1" applyProtection="1">
      <alignment horizontal="center" vertical="center" wrapText="1"/>
      <protection/>
    </xf>
    <xf numFmtId="10" fontId="4" fillId="0" borderId="34" xfId="0" applyNumberFormat="1" applyFont="1" applyFill="1" applyBorder="1" applyAlignment="1" applyProtection="1">
      <alignment horizontal="center" vertical="center" wrapText="1"/>
      <protection/>
    </xf>
    <xf numFmtId="164" fontId="34" fillId="0" borderId="35" xfId="0" applyNumberFormat="1" applyFont="1" applyFill="1" applyBorder="1" applyAlignment="1" applyProtection="1">
      <alignment horizontal="center" vertical="center" wrapText="1"/>
      <protection/>
    </xf>
    <xf numFmtId="0" fontId="0" fillId="24" borderId="36" xfId="0" applyFill="1" applyBorder="1" applyAlignment="1" applyProtection="1">
      <alignment horizontal="center" vertical="top" wrapText="1"/>
      <protection/>
    </xf>
    <xf numFmtId="0" fontId="0" fillId="24" borderId="37" xfId="0" applyFill="1" applyBorder="1" applyAlignment="1" applyProtection="1">
      <alignment horizontal="center" vertical="top" wrapText="1"/>
      <protection/>
    </xf>
    <xf numFmtId="2" fontId="4" fillId="0" borderId="38" xfId="0" applyNumberFormat="1" applyFont="1" applyFill="1" applyBorder="1" applyAlignment="1" applyProtection="1">
      <alignment horizontal="center" vertical="center" wrapText="1"/>
      <protection/>
    </xf>
    <xf numFmtId="1" fontId="4" fillId="0" borderId="37" xfId="0" applyNumberFormat="1" applyFont="1" applyFill="1" applyBorder="1" applyAlignment="1" applyProtection="1">
      <alignment horizontal="center" vertical="center" wrapText="1"/>
      <protection/>
    </xf>
    <xf numFmtId="2" fontId="4" fillId="0" borderId="39" xfId="0" applyNumberFormat="1" applyFont="1" applyFill="1" applyBorder="1" applyAlignment="1" applyProtection="1">
      <alignment horizontal="center" vertical="center" wrapText="1"/>
      <protection/>
    </xf>
    <xf numFmtId="1" fontId="4" fillId="0" borderId="40" xfId="0" applyNumberFormat="1" applyFont="1" applyFill="1" applyBorder="1" applyAlignment="1" applyProtection="1">
      <alignment horizontal="center" vertical="center" wrapText="1"/>
      <protection/>
    </xf>
    <xf numFmtId="2" fontId="4" fillId="0" borderId="41" xfId="0" applyNumberFormat="1" applyFont="1" applyFill="1" applyBorder="1" applyAlignment="1" applyProtection="1">
      <alignment horizontal="center" vertical="center" wrapText="1"/>
      <protection/>
    </xf>
    <xf numFmtId="1" fontId="4" fillId="0" borderId="42" xfId="0" applyNumberFormat="1" applyFont="1" applyFill="1" applyBorder="1" applyAlignment="1" applyProtection="1">
      <alignment horizontal="center" vertical="center" wrapText="1"/>
      <protection/>
    </xf>
    <xf numFmtId="2" fontId="4" fillId="0" borderId="43" xfId="0" applyNumberFormat="1" applyFont="1" applyFill="1" applyBorder="1" applyAlignment="1" applyProtection="1">
      <alignment horizontal="center" vertical="center" wrapText="1"/>
      <protection/>
    </xf>
    <xf numFmtId="1" fontId="4" fillId="0" borderId="44" xfId="0" applyNumberFormat="1" applyFont="1" applyFill="1" applyBorder="1" applyAlignment="1" applyProtection="1">
      <alignment horizontal="center" vertical="center" wrapText="1"/>
      <protection/>
    </xf>
    <xf numFmtId="2" fontId="4" fillId="0" borderId="45" xfId="0" applyNumberFormat="1" applyFont="1" applyFill="1" applyBorder="1" applyAlignment="1" applyProtection="1">
      <alignment horizontal="center" vertical="center" wrapText="1"/>
      <protection/>
    </xf>
    <xf numFmtId="1" fontId="4" fillId="0" borderId="46" xfId="0" applyNumberFormat="1" applyFont="1" applyFill="1" applyBorder="1" applyAlignment="1" applyProtection="1">
      <alignment horizontal="center" vertical="center" wrapText="1"/>
      <protection/>
    </xf>
    <xf numFmtId="0" fontId="12" fillId="0" borderId="0" xfId="57" applyProtection="1">
      <alignment/>
      <protection/>
    </xf>
    <xf numFmtId="0" fontId="5" fillId="0" borderId="27" xfId="57" applyFont="1" applyFill="1" applyBorder="1" applyAlignment="1" applyProtection="1">
      <alignment horizontal="center" vertical="center" wrapText="1"/>
      <protection/>
    </xf>
    <xf numFmtId="0" fontId="5" fillId="0" borderId="47" xfId="57" applyFont="1" applyFill="1" applyBorder="1" applyAlignment="1" applyProtection="1">
      <alignment horizontal="center" vertical="center" wrapText="1"/>
      <protection/>
    </xf>
    <xf numFmtId="3" fontId="41" fillId="0" borderId="30" xfId="57" applyNumberFormat="1" applyFont="1" applyFill="1" applyBorder="1" applyAlignment="1" applyProtection="1">
      <alignment horizontal="center" vertical="center" wrapText="1"/>
      <protection/>
    </xf>
    <xf numFmtId="3" fontId="41" fillId="0" borderId="28" xfId="57" applyNumberFormat="1" applyFont="1" applyFill="1" applyBorder="1" applyAlignment="1" applyProtection="1">
      <alignment horizontal="center" vertical="center" wrapText="1"/>
      <protection/>
    </xf>
    <xf numFmtId="3" fontId="41" fillId="0" borderId="47" xfId="57" applyNumberFormat="1" applyFont="1" applyFill="1" applyBorder="1" applyAlignment="1" applyProtection="1">
      <alignment horizontal="center" vertical="center" wrapText="1"/>
      <protection/>
    </xf>
    <xf numFmtId="169" fontId="43" fillId="0" borderId="48" xfId="57" applyNumberFormat="1" applyFont="1" applyFill="1" applyBorder="1" applyAlignment="1" applyProtection="1">
      <alignment horizontal="center" vertical="center"/>
      <protection/>
    </xf>
    <xf numFmtId="172" fontId="43" fillId="0" borderId="48" xfId="57" applyNumberFormat="1" applyFont="1" applyFill="1" applyBorder="1" applyAlignment="1" applyProtection="1">
      <alignment horizontal="center" vertical="center"/>
      <protection/>
    </xf>
    <xf numFmtId="49" fontId="8" fillId="0" borderId="36" xfId="57" applyNumberFormat="1" applyFont="1" applyFill="1" applyBorder="1" applyAlignment="1" applyProtection="1">
      <alignment horizontal="left" vertical="center" wrapText="1"/>
      <protection/>
    </xf>
    <xf numFmtId="172" fontId="43" fillId="0" borderId="49" xfId="57" applyNumberFormat="1" applyFont="1" applyFill="1" applyBorder="1" applyAlignment="1" applyProtection="1">
      <alignment horizontal="center" vertical="center"/>
      <protection/>
    </xf>
    <xf numFmtId="49" fontId="8" fillId="0" borderId="50" xfId="57" applyNumberFormat="1" applyFont="1" applyFill="1" applyBorder="1" applyAlignment="1" applyProtection="1">
      <alignment horizontal="center" vertical="center" wrapText="1"/>
      <protection/>
    </xf>
    <xf numFmtId="49" fontId="8" fillId="0" borderId="50" xfId="57" applyNumberFormat="1" applyFont="1" applyFill="1" applyBorder="1" applyAlignment="1" applyProtection="1">
      <alignment horizontal="left" vertical="center" wrapText="1"/>
      <protection/>
    </xf>
    <xf numFmtId="172" fontId="43" fillId="0" borderId="51" xfId="57" applyNumberFormat="1" applyFont="1" applyFill="1" applyBorder="1" applyAlignment="1" applyProtection="1">
      <alignment horizontal="center" vertical="center"/>
      <protection/>
    </xf>
    <xf numFmtId="172" fontId="43" fillId="0" borderId="52" xfId="57" applyNumberFormat="1" applyFont="1" applyFill="1" applyBorder="1" applyAlignment="1" applyProtection="1">
      <alignment horizontal="center" vertical="center"/>
      <protection/>
    </xf>
    <xf numFmtId="172" fontId="43" fillId="0" borderId="53" xfId="57" applyNumberFormat="1" applyFont="1" applyFill="1" applyBorder="1" applyAlignment="1" applyProtection="1">
      <alignment horizontal="center" vertical="center"/>
      <protection/>
    </xf>
    <xf numFmtId="49" fontId="8" fillId="0" borderId="54" xfId="57" applyNumberFormat="1" applyFont="1" applyFill="1" applyBorder="1" applyAlignment="1" applyProtection="1">
      <alignment horizontal="left" vertical="center" wrapText="1"/>
      <protection/>
    </xf>
    <xf numFmtId="49" fontId="8" fillId="0" borderId="55" xfId="57" applyNumberFormat="1" applyFont="1" applyFill="1" applyBorder="1" applyAlignment="1" applyProtection="1">
      <alignment horizontal="left" vertical="center" wrapText="1"/>
      <protection/>
    </xf>
    <xf numFmtId="49" fontId="8" fillId="0" borderId="56" xfId="57" applyNumberFormat="1" applyFont="1" applyFill="1" applyBorder="1" applyAlignment="1" applyProtection="1">
      <alignment horizontal="left" vertical="center" wrapText="1"/>
      <protection/>
    </xf>
    <xf numFmtId="49" fontId="8" fillId="0" borderId="57" xfId="57" applyNumberFormat="1" applyFont="1" applyFill="1" applyBorder="1" applyAlignment="1" applyProtection="1">
      <alignment horizontal="center" vertical="center" wrapText="1"/>
      <protection/>
    </xf>
    <xf numFmtId="49" fontId="8" fillId="0" borderId="57" xfId="57" applyNumberFormat="1" applyFont="1" applyFill="1" applyBorder="1" applyAlignment="1" applyProtection="1">
      <alignment horizontal="left" vertical="center" wrapText="1"/>
      <protection/>
    </xf>
    <xf numFmtId="49" fontId="8" fillId="0" borderId="58" xfId="57" applyNumberFormat="1" applyFont="1" applyFill="1" applyBorder="1" applyAlignment="1" applyProtection="1">
      <alignment horizontal="left" vertical="center" wrapText="1"/>
      <protection/>
    </xf>
    <xf numFmtId="172" fontId="43" fillId="0" borderId="59" xfId="57" applyNumberFormat="1" applyFont="1" applyFill="1" applyBorder="1" applyAlignment="1" applyProtection="1">
      <alignment horizontal="center" vertical="center"/>
      <protection/>
    </xf>
    <xf numFmtId="49" fontId="12" fillId="0" borderId="0" xfId="57" applyNumberFormat="1" applyAlignment="1" applyProtection="1">
      <alignment horizontal="center" vertical="center" wrapText="1"/>
      <protection/>
    </xf>
    <xf numFmtId="0" fontId="12" fillId="0" borderId="0" xfId="57" applyNumberFormat="1" applyAlignment="1" applyProtection="1">
      <alignment horizontal="center" vertical="center" wrapText="1"/>
      <protection/>
    </xf>
    <xf numFmtId="49" fontId="12" fillId="0" borderId="0" xfId="57" applyNumberFormat="1" applyAlignment="1" applyProtection="1">
      <alignment horizontal="left" vertical="center" wrapText="1"/>
      <protection/>
    </xf>
    <xf numFmtId="0" fontId="12" fillId="0" borderId="0" xfId="57" applyAlignment="1" applyProtection="1">
      <alignment horizontal="center" vertical="center" wrapText="1"/>
      <protection/>
    </xf>
    <xf numFmtId="0" fontId="12" fillId="0" borderId="42" xfId="58" applyFont="1" applyBorder="1" applyAlignment="1">
      <alignment horizontal="left" vertical="center" wrapText="1" indent="1"/>
      <protection/>
    </xf>
    <xf numFmtId="3" fontId="7" fillId="0" borderId="60" xfId="57" applyNumberFormat="1" applyFont="1" applyFill="1" applyBorder="1" applyAlignment="1" applyProtection="1">
      <alignment horizontal="center" vertical="center"/>
      <protection/>
    </xf>
    <xf numFmtId="3" fontId="7" fillId="0" borderId="61" xfId="57" applyNumberFormat="1" applyFont="1" applyFill="1" applyBorder="1" applyAlignment="1" applyProtection="1">
      <alignment horizontal="center" vertical="center"/>
      <protection/>
    </xf>
    <xf numFmtId="3" fontId="7" fillId="0" borderId="62" xfId="57" applyNumberFormat="1" applyFont="1" applyFill="1" applyBorder="1" applyAlignment="1" applyProtection="1">
      <alignment horizontal="center" vertical="center"/>
      <protection/>
    </xf>
    <xf numFmtId="172" fontId="43" fillId="0" borderId="63" xfId="57" applyNumberFormat="1" applyFont="1" applyFill="1" applyBorder="1" applyAlignment="1" applyProtection="1">
      <alignment horizontal="center" vertical="center"/>
      <protection/>
    </xf>
    <xf numFmtId="172" fontId="43" fillId="0" borderId="64" xfId="57" applyNumberFormat="1" applyFont="1" applyFill="1" applyBorder="1" applyAlignment="1" applyProtection="1">
      <alignment horizontal="center" vertical="center"/>
      <protection/>
    </xf>
    <xf numFmtId="172" fontId="43" fillId="0" borderId="65" xfId="57" applyNumberFormat="1" applyFont="1" applyFill="1" applyBorder="1" applyAlignment="1" applyProtection="1">
      <alignment horizontal="center" vertical="center"/>
      <protection/>
    </xf>
    <xf numFmtId="172" fontId="43" fillId="0" borderId="66" xfId="57" applyNumberFormat="1" applyFont="1" applyFill="1" applyBorder="1" applyAlignment="1" applyProtection="1">
      <alignment horizontal="center" vertical="center"/>
      <protection/>
    </xf>
    <xf numFmtId="172" fontId="43" fillId="0" borderId="67" xfId="57" applyNumberFormat="1" applyFont="1" applyFill="1" applyBorder="1" applyAlignment="1" applyProtection="1">
      <alignment horizontal="center" vertical="center"/>
      <protection/>
    </xf>
    <xf numFmtId="172" fontId="43" fillId="0" borderId="68" xfId="57" applyNumberFormat="1" applyFont="1" applyFill="1" applyBorder="1" applyAlignment="1" applyProtection="1">
      <alignment horizontal="center" vertical="center"/>
      <protection/>
    </xf>
    <xf numFmtId="0" fontId="5" fillId="0" borderId="69" xfId="57" applyFont="1" applyFill="1" applyBorder="1" applyAlignment="1" applyProtection="1">
      <alignment horizontal="center" vertical="center" wrapText="1"/>
      <protection/>
    </xf>
    <xf numFmtId="0" fontId="5" fillId="0" borderId="15" xfId="57" applyFont="1" applyFill="1" applyBorder="1" applyAlignment="1" applyProtection="1">
      <alignment horizontal="center" vertical="center" wrapText="1"/>
      <protection/>
    </xf>
    <xf numFmtId="0" fontId="4" fillId="0" borderId="15" xfId="57" applyFont="1" applyFill="1" applyBorder="1" applyAlignment="1" applyProtection="1">
      <alignment horizontal="center" vertical="center" wrapText="1"/>
      <protection/>
    </xf>
    <xf numFmtId="3" fontId="7" fillId="0" borderId="70" xfId="57" applyNumberFormat="1" applyFont="1" applyFill="1" applyBorder="1" applyAlignment="1" applyProtection="1">
      <alignment horizontal="center" vertical="center"/>
      <protection/>
    </xf>
    <xf numFmtId="49" fontId="6" fillId="0" borderId="71" xfId="57" applyNumberFormat="1" applyFont="1" applyFill="1" applyBorder="1" applyAlignment="1" applyProtection="1">
      <alignment horizontal="right" vertical="center" wrapText="1"/>
      <protection/>
    </xf>
    <xf numFmtId="49" fontId="6" fillId="0" borderId="72" xfId="57" applyNumberFormat="1" applyFont="1" applyFill="1" applyBorder="1" applyAlignment="1" applyProtection="1">
      <alignment horizontal="right" vertical="center" wrapText="1"/>
      <protection/>
    </xf>
    <xf numFmtId="49" fontId="6" fillId="0" borderId="73" xfId="57" applyNumberFormat="1" applyFont="1" applyFill="1" applyBorder="1" applyAlignment="1" applyProtection="1">
      <alignment horizontal="right" vertical="center" wrapText="1"/>
      <protection/>
    </xf>
    <xf numFmtId="49" fontId="6" fillId="0" borderId="74" xfId="57" applyNumberFormat="1" applyFont="1" applyFill="1" applyBorder="1" applyAlignment="1" applyProtection="1">
      <alignment horizontal="right" vertical="center" wrapText="1"/>
      <protection/>
    </xf>
    <xf numFmtId="49" fontId="6" fillId="0" borderId="75" xfId="57" applyNumberFormat="1" applyFont="1" applyFill="1" applyBorder="1" applyAlignment="1" applyProtection="1">
      <alignment horizontal="right" vertical="center" wrapText="1"/>
      <protection/>
    </xf>
    <xf numFmtId="49" fontId="6" fillId="0" borderId="74" xfId="57" applyNumberFormat="1" applyFont="1" applyFill="1" applyBorder="1" applyAlignment="1" applyProtection="1">
      <alignment horizontal="right" vertical="center" wrapText="1"/>
      <protection/>
    </xf>
    <xf numFmtId="49" fontId="6" fillId="0" borderId="76" xfId="57" applyNumberFormat="1" applyFont="1" applyFill="1" applyBorder="1" applyAlignment="1" applyProtection="1">
      <alignment horizontal="right" vertical="center" wrapText="1"/>
      <protection/>
    </xf>
    <xf numFmtId="172" fontId="43" fillId="0" borderId="30" xfId="57" applyNumberFormat="1" applyFont="1" applyFill="1" applyBorder="1" applyAlignment="1" applyProtection="1">
      <alignment horizontal="center" vertical="center"/>
      <protection/>
    </xf>
    <xf numFmtId="172" fontId="43" fillId="0" borderId="28" xfId="57" applyNumberFormat="1" applyFont="1" applyFill="1" applyBorder="1" applyAlignment="1" applyProtection="1">
      <alignment horizontal="center" vertical="center"/>
      <protection/>
    </xf>
    <xf numFmtId="172" fontId="43" fillId="0" borderId="77" xfId="57" applyNumberFormat="1" applyFont="1" applyFill="1" applyBorder="1" applyAlignment="1" applyProtection="1">
      <alignment horizontal="center" vertical="center"/>
      <protection/>
    </xf>
    <xf numFmtId="172" fontId="43" fillId="0" borderId="78" xfId="57" applyNumberFormat="1" applyFont="1" applyFill="1" applyBorder="1" applyAlignment="1" applyProtection="1">
      <alignment horizontal="center" vertical="center"/>
      <protection/>
    </xf>
    <xf numFmtId="0" fontId="4" fillId="0" borderId="79" xfId="57" applyFont="1" applyFill="1" applyBorder="1" applyAlignment="1" applyProtection="1">
      <alignment horizontal="center" vertical="center" wrapText="1"/>
      <protection/>
    </xf>
    <xf numFmtId="0" fontId="5" fillId="0" borderId="80" xfId="57" applyFont="1" applyFill="1" applyBorder="1" applyAlignment="1" applyProtection="1">
      <alignment horizontal="center" vertical="center" wrapText="1"/>
      <protection/>
    </xf>
    <xf numFmtId="0" fontId="5" fillId="0" borderId="81" xfId="57" applyFont="1" applyFill="1" applyBorder="1" applyAlignment="1" applyProtection="1">
      <alignment horizontal="center" vertical="center" wrapText="1"/>
      <protection/>
    </xf>
    <xf numFmtId="0" fontId="5" fillId="0" borderId="82" xfId="57" applyFont="1" applyFill="1" applyBorder="1" applyAlignment="1" applyProtection="1">
      <alignment horizontal="center" vertical="center" wrapText="1"/>
      <protection/>
    </xf>
    <xf numFmtId="0" fontId="5" fillId="0" borderId="79" xfId="57" applyFont="1" applyFill="1" applyBorder="1" applyAlignment="1" applyProtection="1">
      <alignment horizontal="center" vertical="center" wrapText="1"/>
      <protection/>
    </xf>
    <xf numFmtId="3" fontId="41" fillId="0" borderId="83" xfId="57" applyNumberFormat="1" applyFont="1" applyFill="1" applyBorder="1" applyAlignment="1" applyProtection="1">
      <alignment horizontal="center" vertical="center" wrapText="1"/>
      <protection/>
    </xf>
    <xf numFmtId="3" fontId="41" fillId="0" borderId="84" xfId="57" applyNumberFormat="1" applyFont="1" applyFill="1" applyBorder="1" applyAlignment="1" applyProtection="1">
      <alignment horizontal="center" vertical="center" wrapText="1"/>
      <protection/>
    </xf>
    <xf numFmtId="3" fontId="41" fillId="0" borderId="81" xfId="57" applyNumberFormat="1" applyFont="1" applyFill="1" applyBorder="1" applyAlignment="1" applyProtection="1">
      <alignment horizontal="center" vertical="center" wrapText="1"/>
      <protection/>
    </xf>
    <xf numFmtId="0" fontId="7" fillId="0" borderId="85" xfId="0" applyFont="1" applyFill="1" applyBorder="1" applyAlignment="1" applyProtection="1">
      <alignment horizontal="center" vertical="center" wrapText="1"/>
      <protection/>
    </xf>
    <xf numFmtId="3" fontId="11" fillId="0" borderId="48" xfId="0" applyNumberFormat="1" applyFont="1" applyFill="1" applyBorder="1" applyAlignment="1" applyProtection="1">
      <alignment horizontal="center" vertical="center" wrapText="1"/>
      <protection/>
    </xf>
    <xf numFmtId="3" fontId="11" fillId="0" borderId="86" xfId="0" applyNumberFormat="1" applyFont="1" applyFill="1" applyBorder="1" applyAlignment="1" applyProtection="1">
      <alignment horizontal="center" vertical="center" wrapText="1"/>
      <protection/>
    </xf>
    <xf numFmtId="3" fontId="11" fillId="0" borderId="51" xfId="0" applyNumberFormat="1" applyFont="1" applyFill="1" applyBorder="1" applyAlignment="1" applyProtection="1">
      <alignment horizontal="center" vertical="center" wrapText="1"/>
      <protection/>
    </xf>
    <xf numFmtId="3" fontId="11" fillId="0" borderId="87" xfId="0" applyNumberFormat="1" applyFont="1" applyFill="1" applyBorder="1" applyAlignment="1" applyProtection="1">
      <alignment horizontal="center" vertical="center" wrapText="1"/>
      <protection/>
    </xf>
    <xf numFmtId="3" fontId="11" fillId="0" borderId="53" xfId="0" applyNumberFormat="1" applyFont="1" applyFill="1" applyBorder="1" applyAlignment="1" applyProtection="1">
      <alignment horizontal="center" vertical="center" wrapText="1"/>
      <protection/>
    </xf>
    <xf numFmtId="3" fontId="11" fillId="0" borderId="88" xfId="0" applyNumberFormat="1" applyFont="1" applyFill="1" applyBorder="1" applyAlignment="1" applyProtection="1">
      <alignment horizontal="center" vertical="center" wrapText="1"/>
      <protection/>
    </xf>
    <xf numFmtId="3" fontId="11" fillId="0" borderId="49" xfId="0" applyNumberFormat="1" applyFont="1" applyFill="1" applyBorder="1" applyAlignment="1" applyProtection="1">
      <alignment horizontal="center" vertical="center" wrapText="1"/>
      <protection/>
    </xf>
    <xf numFmtId="3" fontId="11" fillId="0" borderId="89" xfId="0" applyNumberFormat="1" applyFont="1" applyFill="1" applyBorder="1" applyAlignment="1" applyProtection="1">
      <alignment horizontal="center" vertical="center" wrapText="1"/>
      <protection/>
    </xf>
    <xf numFmtId="3" fontId="11" fillId="0" borderId="90" xfId="0" applyNumberFormat="1" applyFont="1" applyFill="1" applyBorder="1" applyAlignment="1" applyProtection="1">
      <alignment horizontal="center" vertical="center" wrapText="1"/>
      <protection/>
    </xf>
    <xf numFmtId="3" fontId="11" fillId="0" borderId="91" xfId="0" applyNumberFormat="1" applyFont="1" applyFill="1" applyBorder="1" applyAlignment="1" applyProtection="1">
      <alignment horizontal="center" vertical="center" wrapText="1"/>
      <protection/>
    </xf>
    <xf numFmtId="49" fontId="8" fillId="0" borderId="36" xfId="57" applyNumberFormat="1" applyFont="1" applyFill="1" applyBorder="1" applyAlignment="1" applyProtection="1">
      <alignment horizontal="center" vertical="center" wrapText="1"/>
      <protection/>
    </xf>
    <xf numFmtId="49" fontId="8" fillId="0" borderId="54" xfId="57" applyNumberFormat="1" applyFont="1" applyFill="1" applyBorder="1" applyAlignment="1" applyProtection="1">
      <alignment horizontal="center" vertical="center" wrapText="1"/>
      <protection/>
    </xf>
    <xf numFmtId="49" fontId="8" fillId="0" borderId="55" xfId="57" applyNumberFormat="1" applyFont="1" applyFill="1" applyBorder="1" applyAlignment="1" applyProtection="1">
      <alignment horizontal="center" vertical="center" wrapText="1"/>
      <protection/>
    </xf>
    <xf numFmtId="49" fontId="8" fillId="0" borderId="56" xfId="57" applyNumberFormat="1" applyFont="1" applyFill="1" applyBorder="1" applyAlignment="1" applyProtection="1">
      <alignment horizontal="center" vertical="center" wrapText="1"/>
      <protection/>
    </xf>
    <xf numFmtId="49" fontId="8" fillId="0" borderId="58" xfId="57" applyNumberFormat="1" applyFont="1" applyFill="1" applyBorder="1" applyAlignment="1" applyProtection="1">
      <alignment horizontal="center" vertical="center" wrapText="1"/>
      <protection/>
    </xf>
    <xf numFmtId="0" fontId="3" fillId="24" borderId="92" xfId="0" applyFont="1" applyFill="1" applyBorder="1" applyAlignment="1" applyProtection="1">
      <alignment horizontal="center" vertical="center" wrapText="1"/>
      <protection/>
    </xf>
    <xf numFmtId="0" fontId="3" fillId="24" borderId="93" xfId="0" applyFont="1" applyFill="1" applyBorder="1" applyAlignment="1" applyProtection="1">
      <alignment horizontal="center" vertical="center" wrapText="1"/>
      <protection/>
    </xf>
    <xf numFmtId="0" fontId="2" fillId="24" borderId="93" xfId="0" applyFont="1" applyFill="1" applyBorder="1" applyAlignment="1" applyProtection="1">
      <alignment horizontal="right" vertical="center" wrapText="1"/>
      <protection/>
    </xf>
    <xf numFmtId="0" fontId="2" fillId="24" borderId="93" xfId="0" applyFont="1" applyFill="1" applyBorder="1" applyAlignment="1" applyProtection="1">
      <alignment horizontal="center" vertical="center" wrapText="1"/>
      <protection/>
    </xf>
    <xf numFmtId="166" fontId="10" fillId="24" borderId="93" xfId="0" applyNumberFormat="1" applyFont="1" applyFill="1" applyBorder="1" applyAlignment="1" applyProtection="1">
      <alignment horizontal="center" vertical="center" wrapText="1"/>
      <protection/>
    </xf>
    <xf numFmtId="0" fontId="0" fillId="0" borderId="94" xfId="0"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94" xfId="0" applyFill="1" applyBorder="1" applyAlignment="1" applyProtection="1">
      <alignment horizontal="center" vertical="center" wrapText="1"/>
      <protection/>
    </xf>
    <xf numFmtId="0" fontId="0" fillId="0" borderId="0" xfId="0" applyFill="1" applyAlignment="1" applyProtection="1">
      <alignment horizontal="center" vertical="center" wrapText="1"/>
      <protection/>
    </xf>
    <xf numFmtId="166" fontId="8" fillId="0" borderId="94"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49" fontId="6" fillId="0" borderId="95" xfId="0" applyNumberFormat="1" applyFont="1" applyFill="1" applyBorder="1" applyAlignment="1" applyProtection="1">
      <alignment horizontal="right" vertical="center" wrapText="1"/>
      <protection/>
    </xf>
    <xf numFmtId="0" fontId="8" fillId="0" borderId="36" xfId="0" applyNumberFormat="1" applyFont="1" applyFill="1" applyBorder="1" applyAlignment="1" applyProtection="1">
      <alignment horizontal="center" vertical="center" wrapText="1"/>
      <protection/>
    </xf>
    <xf numFmtId="49" fontId="8" fillId="0" borderId="37" xfId="0" applyNumberFormat="1" applyFont="1" applyFill="1" applyBorder="1" applyAlignment="1" applyProtection="1">
      <alignment horizontal="left" vertical="center" wrapText="1"/>
      <protection/>
    </xf>
    <xf numFmtId="0" fontId="11" fillId="0" borderId="96" xfId="0" applyFont="1" applyFill="1" applyBorder="1" applyAlignment="1" applyProtection="1">
      <alignment horizontal="center" vertical="center" wrapText="1"/>
      <protection/>
    </xf>
    <xf numFmtId="0" fontId="11" fillId="0" borderId="63" xfId="0" applyFont="1" applyFill="1" applyBorder="1" applyAlignment="1" applyProtection="1">
      <alignment horizontal="center" vertical="center" wrapText="1"/>
      <protection/>
    </xf>
    <xf numFmtId="0" fontId="11" fillId="0" borderId="86" xfId="0" applyFont="1" applyFill="1" applyBorder="1" applyAlignment="1" applyProtection="1">
      <alignment horizontal="center" vertical="center" wrapText="1"/>
      <protection/>
    </xf>
    <xf numFmtId="0" fontId="11" fillId="0" borderId="48" xfId="0" applyFont="1" applyFill="1" applyBorder="1" applyAlignment="1" applyProtection="1">
      <alignment horizontal="center" vertical="center" wrapText="1"/>
      <protection/>
    </xf>
    <xf numFmtId="0" fontId="11" fillId="0" borderId="86" xfId="0" applyFont="1" applyFill="1" applyBorder="1" applyAlignment="1" applyProtection="1">
      <alignment horizontal="center" vertical="center" wrapText="1"/>
      <protection/>
    </xf>
    <xf numFmtId="0" fontId="11" fillId="0" borderId="63" xfId="0" applyFont="1" applyFill="1" applyBorder="1" applyAlignment="1" applyProtection="1">
      <alignment horizontal="center" vertical="center" wrapText="1"/>
      <protection/>
    </xf>
    <xf numFmtId="0" fontId="11" fillId="0" borderId="36" xfId="0" applyFont="1" applyFill="1" applyBorder="1" applyAlignment="1" applyProtection="1">
      <alignment horizontal="center" vertical="center" wrapText="1"/>
      <protection/>
    </xf>
    <xf numFmtId="2" fontId="4" fillId="0" borderId="97" xfId="0" applyNumberFormat="1" applyFont="1" applyFill="1" applyBorder="1" applyAlignment="1" applyProtection="1">
      <alignment horizontal="center" vertical="center" wrapText="1"/>
      <protection/>
    </xf>
    <xf numFmtId="0" fontId="11" fillId="0" borderId="98" xfId="0" applyFont="1" applyFill="1" applyBorder="1" applyAlignment="1" applyProtection="1">
      <alignment horizontal="center" vertical="center" wrapText="1"/>
      <protection/>
    </xf>
    <xf numFmtId="0" fontId="11" fillId="0" borderId="99" xfId="0" applyFont="1" applyFill="1" applyBorder="1" applyAlignment="1" applyProtection="1">
      <alignment horizontal="center" vertical="center" wrapText="1"/>
      <protection/>
    </xf>
    <xf numFmtId="0" fontId="11" fillId="0" borderId="48" xfId="0" applyFont="1" applyFill="1" applyBorder="1" applyAlignment="1" applyProtection="1">
      <alignment horizontal="center" vertical="center" wrapText="1"/>
      <protection/>
    </xf>
    <xf numFmtId="0" fontId="4" fillId="0" borderId="37" xfId="0" applyFont="1" applyFill="1" applyBorder="1" applyAlignment="1" applyProtection="1">
      <alignment horizontal="center" vertical="center" wrapText="1"/>
      <protection/>
    </xf>
    <xf numFmtId="2" fontId="0" fillId="0" borderId="0" xfId="0" applyNumberFormat="1" applyFill="1" applyAlignment="1" applyProtection="1">
      <alignment horizontal="center" vertical="center" wrapText="1"/>
      <protection/>
    </xf>
    <xf numFmtId="49" fontId="6" fillId="0" borderId="100" xfId="0" applyNumberFormat="1" applyFont="1" applyFill="1" applyBorder="1" applyAlignment="1" applyProtection="1">
      <alignment horizontal="right" vertical="center" wrapText="1"/>
      <protection/>
    </xf>
    <xf numFmtId="49" fontId="8" fillId="0" borderId="36" xfId="0" applyNumberFormat="1" applyFont="1" applyFill="1" applyBorder="1" applyAlignment="1" applyProtection="1">
      <alignment horizontal="left" vertical="center" wrapText="1"/>
      <protection/>
    </xf>
    <xf numFmtId="0" fontId="4" fillId="0" borderId="44" xfId="0" applyFont="1" applyFill="1" applyBorder="1" applyAlignment="1" applyProtection="1">
      <alignment horizontal="center" vertical="center" wrapText="1"/>
      <protection/>
    </xf>
    <xf numFmtId="166" fontId="8" fillId="0" borderId="73" xfId="0" applyNumberFormat="1" applyFont="1" applyFill="1" applyBorder="1" applyAlignment="1" applyProtection="1">
      <alignment horizontal="center" vertical="center" wrapText="1"/>
      <protection/>
    </xf>
    <xf numFmtId="49" fontId="8" fillId="0" borderId="50" xfId="0" applyNumberFormat="1" applyFont="1" applyFill="1" applyBorder="1" applyAlignment="1" applyProtection="1">
      <alignment horizontal="center" vertical="center" wrapText="1"/>
      <protection/>
    </xf>
    <xf numFmtId="49" fontId="8" fillId="0" borderId="50" xfId="0" applyNumberFormat="1" applyFont="1" applyFill="1" applyBorder="1" applyAlignment="1" applyProtection="1">
      <alignment horizontal="left" vertical="center" wrapText="1"/>
      <protection/>
    </xf>
    <xf numFmtId="49" fontId="6" fillId="0" borderId="101" xfId="0" applyNumberFormat="1" applyFont="1" applyFill="1" applyBorder="1" applyAlignment="1" applyProtection="1">
      <alignment horizontal="right" vertical="center" wrapText="1"/>
      <protection/>
    </xf>
    <xf numFmtId="0" fontId="8" fillId="0" borderId="50" xfId="0" applyNumberFormat="1" applyFont="1" applyFill="1" applyBorder="1" applyAlignment="1" applyProtection="1">
      <alignment horizontal="center" vertical="center" wrapText="1"/>
      <protection/>
    </xf>
    <xf numFmtId="0" fontId="11" fillId="0" borderId="102" xfId="0" applyFont="1" applyFill="1" applyBorder="1" applyAlignment="1" applyProtection="1">
      <alignment horizontal="center" vertical="center" wrapText="1"/>
      <protection/>
    </xf>
    <xf numFmtId="0" fontId="11" fillId="0" borderId="67" xfId="0" applyFont="1" applyFill="1" applyBorder="1" applyAlignment="1" applyProtection="1">
      <alignment horizontal="center" vertical="center" wrapText="1"/>
      <protection/>
    </xf>
    <xf numFmtId="0" fontId="11" fillId="0" borderId="87" xfId="0" applyFont="1" applyFill="1" applyBorder="1" applyAlignment="1" applyProtection="1">
      <alignment horizontal="center" vertical="center" wrapText="1"/>
      <protection/>
    </xf>
    <xf numFmtId="0" fontId="11" fillId="0" borderId="51" xfId="0" applyFont="1" applyFill="1" applyBorder="1" applyAlignment="1" applyProtection="1">
      <alignment horizontal="center" vertical="center" wrapText="1"/>
      <protection/>
    </xf>
    <xf numFmtId="0" fontId="11" fillId="0" borderId="54" xfId="0" applyFont="1" applyFill="1" applyBorder="1" applyAlignment="1" applyProtection="1">
      <alignment horizontal="center" vertical="center" wrapText="1"/>
      <protection/>
    </xf>
    <xf numFmtId="2" fontId="4" fillId="0" borderId="103" xfId="0" applyNumberFormat="1" applyFont="1" applyFill="1" applyBorder="1" applyAlignment="1" applyProtection="1">
      <alignment horizontal="center" vertical="center" wrapText="1"/>
      <protection/>
    </xf>
    <xf numFmtId="0" fontId="11" fillId="0" borderId="104" xfId="0" applyFont="1" applyFill="1" applyBorder="1" applyAlignment="1" applyProtection="1">
      <alignment horizontal="center" vertical="center" wrapText="1"/>
      <protection/>
    </xf>
    <xf numFmtId="0" fontId="11" fillId="0" borderId="105"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11" fillId="0" borderId="106" xfId="0" applyFont="1" applyFill="1" applyBorder="1" applyAlignment="1" applyProtection="1">
      <alignment horizontal="center" vertical="center" wrapText="1"/>
      <protection/>
    </xf>
    <xf numFmtId="0" fontId="11" fillId="0" borderId="68" xfId="0" applyFont="1" applyFill="1" applyBorder="1" applyAlignment="1" applyProtection="1">
      <alignment horizontal="center" vertical="center" wrapText="1"/>
      <protection/>
    </xf>
    <xf numFmtId="0" fontId="11" fillId="0" borderId="88" xfId="0" applyFont="1" applyFill="1" applyBorder="1" applyAlignment="1" applyProtection="1">
      <alignment horizontal="center" vertical="center" wrapText="1"/>
      <protection/>
    </xf>
    <xf numFmtId="0" fontId="11" fillId="0" borderId="53" xfId="0" applyFont="1" applyFill="1" applyBorder="1" applyAlignment="1" applyProtection="1">
      <alignment horizontal="center" vertical="center" wrapText="1"/>
      <protection/>
    </xf>
    <xf numFmtId="0" fontId="11" fillId="0" borderId="50" xfId="0" applyFont="1" applyFill="1" applyBorder="1" applyAlignment="1" applyProtection="1">
      <alignment horizontal="center" vertical="center" wrapText="1"/>
      <protection/>
    </xf>
    <xf numFmtId="2" fontId="4" fillId="0" borderId="12" xfId="0" applyNumberFormat="1" applyFont="1" applyFill="1" applyBorder="1" applyAlignment="1" applyProtection="1">
      <alignment horizontal="center" vertical="center" wrapText="1"/>
      <protection/>
    </xf>
    <xf numFmtId="0" fontId="11" fillId="0" borderId="107" xfId="0" applyFont="1" applyFill="1" applyBorder="1" applyAlignment="1" applyProtection="1">
      <alignment horizontal="center" vertical="center" wrapText="1"/>
      <protection/>
    </xf>
    <xf numFmtId="0" fontId="11" fillId="0" borderId="108" xfId="0" applyFont="1" applyFill="1" applyBorder="1" applyAlignment="1" applyProtection="1">
      <alignment horizontal="center" vertical="center" wrapText="1"/>
      <protection/>
    </xf>
    <xf numFmtId="0" fontId="4" fillId="0" borderId="42" xfId="0" applyFont="1" applyFill="1" applyBorder="1" applyAlignment="1" applyProtection="1">
      <alignment horizontal="center" vertical="center" wrapText="1"/>
      <protection/>
    </xf>
    <xf numFmtId="49" fontId="6" fillId="0" borderId="109" xfId="0" applyNumberFormat="1" applyFont="1" applyFill="1" applyBorder="1" applyAlignment="1" applyProtection="1">
      <alignment horizontal="right" vertical="center" wrapText="1"/>
      <protection/>
    </xf>
    <xf numFmtId="0" fontId="11" fillId="0" borderId="96" xfId="0" applyFont="1" applyFill="1" applyBorder="1" applyAlignment="1" applyProtection="1">
      <alignment horizontal="center" vertical="center" wrapText="1"/>
      <protection/>
    </xf>
    <xf numFmtId="49" fontId="33" fillId="0" borderId="0" xfId="0" applyNumberFormat="1" applyFont="1" applyFill="1" applyBorder="1" applyAlignment="1" applyProtection="1">
      <alignment horizontal="center" vertical="center" wrapText="1"/>
      <protection/>
    </xf>
    <xf numFmtId="49" fontId="33" fillId="0" borderId="0" xfId="0" applyNumberFormat="1" applyFont="1" applyFill="1" applyBorder="1" applyAlignment="1" applyProtection="1">
      <alignment horizontal="left" vertical="center" wrapText="1"/>
      <protection/>
    </xf>
    <xf numFmtId="49" fontId="6" fillId="0" borderId="100" xfId="0" applyNumberFormat="1" applyFont="1" applyFill="1" applyBorder="1" applyAlignment="1" applyProtection="1">
      <alignment horizontal="right" vertical="center" wrapText="1"/>
      <protection/>
    </xf>
    <xf numFmtId="0" fontId="11" fillId="0" borderId="110" xfId="0" applyFont="1" applyFill="1" applyBorder="1" applyAlignment="1" applyProtection="1">
      <alignment horizontal="center" vertical="center" wrapText="1"/>
      <protection/>
    </xf>
    <xf numFmtId="0" fontId="11" fillId="0" borderId="64" xfId="0" applyFont="1" applyFill="1" applyBorder="1" applyAlignment="1" applyProtection="1">
      <alignment horizontal="center" vertical="center" wrapText="1"/>
      <protection/>
    </xf>
    <xf numFmtId="0" fontId="11" fillId="0" borderId="89" xfId="0" applyFont="1" applyFill="1" applyBorder="1" applyAlignment="1" applyProtection="1">
      <alignment horizontal="center" vertical="center" wrapText="1"/>
      <protection/>
    </xf>
    <xf numFmtId="0" fontId="11" fillId="0" borderId="49" xfId="0" applyFont="1" applyFill="1" applyBorder="1" applyAlignment="1" applyProtection="1">
      <alignment horizontal="center" vertical="center" wrapText="1"/>
      <protection/>
    </xf>
    <xf numFmtId="0" fontId="11" fillId="0" borderId="55" xfId="0" applyFont="1" applyFill="1" applyBorder="1" applyAlignment="1" applyProtection="1">
      <alignment horizontal="center" vertical="center" wrapText="1"/>
      <protection/>
    </xf>
    <xf numFmtId="0" fontId="11" fillId="0" borderId="111" xfId="0" applyFont="1" applyFill="1" applyBorder="1" applyAlignment="1" applyProtection="1">
      <alignment horizontal="center" vertical="center" wrapText="1"/>
      <protection/>
    </xf>
    <xf numFmtId="0" fontId="11" fillId="0" borderId="112" xfId="0" applyFont="1" applyFill="1" applyBorder="1" applyAlignment="1" applyProtection="1">
      <alignment horizontal="center" vertical="center" wrapText="1"/>
      <protection/>
    </xf>
    <xf numFmtId="0" fontId="8" fillId="0" borderId="54" xfId="0" applyNumberFormat="1" applyFont="1" applyFill="1" applyBorder="1" applyAlignment="1" applyProtection="1">
      <alignment horizontal="center" vertical="center" wrapText="1"/>
      <protection/>
    </xf>
    <xf numFmtId="49" fontId="8" fillId="0" borderId="54" xfId="0" applyNumberFormat="1" applyFont="1" applyFill="1" applyBorder="1" applyAlignment="1" applyProtection="1">
      <alignment horizontal="left" vertical="center" wrapText="1"/>
      <protection/>
    </xf>
    <xf numFmtId="0" fontId="8" fillId="0" borderId="55" xfId="0" applyNumberFormat="1" applyFont="1" applyFill="1" applyBorder="1" applyAlignment="1" applyProtection="1">
      <alignment horizontal="center" vertical="center" wrapText="1"/>
      <protection/>
    </xf>
    <xf numFmtId="49" fontId="8" fillId="0" borderId="55" xfId="0" applyNumberFormat="1" applyFont="1" applyFill="1" applyBorder="1" applyAlignment="1" applyProtection="1">
      <alignment horizontal="left" vertical="center" wrapText="1"/>
      <protection/>
    </xf>
    <xf numFmtId="49" fontId="8" fillId="0" borderId="44" xfId="0" applyNumberFormat="1" applyFont="1" applyFill="1" applyBorder="1" applyAlignment="1" applyProtection="1">
      <alignment horizontal="left" vertical="center" wrapText="1"/>
      <protection/>
    </xf>
    <xf numFmtId="0" fontId="11" fillId="0" borderId="113" xfId="0" applyFont="1" applyFill="1" applyBorder="1" applyAlignment="1" applyProtection="1">
      <alignment horizontal="center" vertical="center" wrapText="1"/>
      <protection/>
    </xf>
    <xf numFmtId="0" fontId="4" fillId="0" borderId="114" xfId="0" applyFont="1" applyFill="1" applyBorder="1" applyAlignment="1" applyProtection="1">
      <alignment horizontal="center" vertical="center" wrapText="1"/>
      <protection/>
    </xf>
    <xf numFmtId="49" fontId="8" fillId="0" borderId="40" xfId="0" applyNumberFormat="1" applyFont="1" applyFill="1" applyBorder="1" applyAlignment="1" applyProtection="1">
      <alignment horizontal="left" vertical="center" wrapText="1"/>
      <protection/>
    </xf>
    <xf numFmtId="0" fontId="11" fillId="0" borderId="61" xfId="0" applyFont="1" applyFill="1" applyBorder="1" applyAlignment="1" applyProtection="1">
      <alignment horizontal="center" vertical="center" wrapText="1"/>
      <protection/>
    </xf>
    <xf numFmtId="0" fontId="11" fillId="0" borderId="115" xfId="0" applyFont="1" applyFill="1" applyBorder="1" applyAlignment="1" applyProtection="1">
      <alignment horizontal="center" vertical="center" wrapText="1"/>
      <protection/>
    </xf>
    <xf numFmtId="0" fontId="11" fillId="0" borderId="116" xfId="0" applyFont="1" applyFill="1" applyBorder="1" applyAlignment="1" applyProtection="1">
      <alignment horizontal="center" vertical="center" wrapText="1"/>
      <protection/>
    </xf>
    <xf numFmtId="0" fontId="11" fillId="0" borderId="91" xfId="0" applyFont="1" applyFill="1" applyBorder="1" applyAlignment="1" applyProtection="1">
      <alignment horizontal="center" vertical="center" wrapText="1"/>
      <protection/>
    </xf>
    <xf numFmtId="0" fontId="11" fillId="0" borderId="90" xfId="0" applyFont="1" applyFill="1" applyBorder="1" applyAlignment="1" applyProtection="1">
      <alignment horizontal="center" vertical="center" wrapText="1"/>
      <protection/>
    </xf>
    <xf numFmtId="0" fontId="11" fillId="0" borderId="56" xfId="0" applyFont="1" applyFill="1" applyBorder="1" applyAlignment="1" applyProtection="1">
      <alignment horizontal="center" vertical="center" wrapText="1"/>
      <protection/>
    </xf>
    <xf numFmtId="0" fontId="11" fillId="0" borderId="117" xfId="0" applyFont="1" applyFill="1" applyBorder="1" applyAlignment="1" applyProtection="1">
      <alignment horizontal="center" vertical="center" wrapText="1"/>
      <protection/>
    </xf>
    <xf numFmtId="0" fontId="11" fillId="0" borderId="118" xfId="0" applyFont="1" applyFill="1" applyBorder="1" applyAlignment="1" applyProtection="1">
      <alignment horizontal="center" vertical="center" wrapText="1"/>
      <protection/>
    </xf>
    <xf numFmtId="0" fontId="8" fillId="0" borderId="56" xfId="0" applyNumberFormat="1" applyFont="1" applyFill="1" applyBorder="1" applyAlignment="1" applyProtection="1">
      <alignment horizontal="center" vertical="center" wrapText="1"/>
      <protection/>
    </xf>
    <xf numFmtId="49" fontId="8" fillId="0" borderId="56" xfId="0" applyNumberFormat="1" applyFont="1" applyFill="1" applyBorder="1" applyAlignment="1" applyProtection="1">
      <alignment horizontal="left" vertical="center" wrapText="1"/>
      <protection/>
    </xf>
    <xf numFmtId="49" fontId="6" fillId="0" borderId="119" xfId="0" applyNumberFormat="1" applyFont="1" applyFill="1" applyBorder="1" applyAlignment="1" applyProtection="1">
      <alignment horizontal="right" vertical="center" wrapText="1"/>
      <protection/>
    </xf>
    <xf numFmtId="0" fontId="0" fillId="0" borderId="120" xfId="0" applyFill="1" applyBorder="1" applyAlignment="1" applyProtection="1">
      <alignment horizontal="center" vertical="center" wrapText="1"/>
      <protection/>
    </xf>
    <xf numFmtId="0" fontId="8" fillId="0" borderId="120" xfId="0" applyFont="1" applyFill="1" applyBorder="1" applyAlignment="1" applyProtection="1">
      <alignment horizontal="center" vertical="center" wrapText="1"/>
      <protection/>
    </xf>
    <xf numFmtId="0" fontId="5" fillId="0" borderId="120" xfId="0" applyFont="1" applyFill="1" applyBorder="1" applyAlignment="1" applyProtection="1">
      <alignment horizontal="center" vertical="center" wrapText="1"/>
      <protection/>
    </xf>
    <xf numFmtId="2" fontId="8" fillId="0" borderId="120" xfId="0" applyNumberFormat="1" applyFont="1" applyFill="1" applyBorder="1" applyAlignment="1" applyProtection="1">
      <alignment horizontal="center" vertical="center" wrapText="1"/>
      <protection/>
    </xf>
    <xf numFmtId="165" fontId="8" fillId="0" borderId="120" xfId="0" applyNumberFormat="1" applyFont="1" applyFill="1" applyBorder="1" applyAlignment="1" applyProtection="1">
      <alignment horizontal="center" vertical="center" wrapText="1"/>
      <protection/>
    </xf>
    <xf numFmtId="0" fontId="8" fillId="0" borderId="121" xfId="0" applyFont="1" applyFill="1" applyBorder="1" applyAlignment="1" applyProtection="1">
      <alignment horizontal="center" vertical="center" wrapText="1"/>
      <protection/>
    </xf>
    <xf numFmtId="166" fontId="8" fillId="0" borderId="122" xfId="0" applyNumberFormat="1" applyFont="1" applyFill="1" applyBorder="1" applyAlignment="1" applyProtection="1">
      <alignment horizontal="center" vertical="center" wrapText="1"/>
      <protection/>
    </xf>
    <xf numFmtId="49" fontId="8" fillId="0" borderId="123" xfId="0" applyNumberFormat="1" applyFont="1" applyFill="1" applyBorder="1" applyAlignment="1" applyProtection="1">
      <alignment horizontal="center" vertical="center" wrapText="1"/>
      <protection/>
    </xf>
    <xf numFmtId="49" fontId="8" fillId="0" borderId="123" xfId="0" applyNumberFormat="1" applyFont="1" applyFill="1" applyBorder="1" applyAlignment="1" applyProtection="1">
      <alignment vertical="center" wrapText="1"/>
      <protection/>
    </xf>
    <xf numFmtId="49" fontId="8" fillId="0" borderId="124" xfId="0" applyNumberFormat="1" applyFont="1" applyFill="1" applyBorder="1" applyAlignment="1" applyProtection="1">
      <alignment vertical="center" wrapText="1"/>
      <protection/>
    </xf>
    <xf numFmtId="0" fontId="8" fillId="0" borderId="123" xfId="0" applyNumberFormat="1" applyFont="1" applyFill="1" applyBorder="1" applyAlignment="1" applyProtection="1">
      <alignment horizontal="center" vertical="center" wrapText="1"/>
      <protection/>
    </xf>
    <xf numFmtId="49" fontId="8" fillId="0" borderId="125" xfId="0" applyNumberFormat="1" applyFont="1" applyFill="1" applyBorder="1" applyAlignment="1" applyProtection="1">
      <alignment horizontal="left" vertical="center" wrapText="1"/>
      <protection/>
    </xf>
    <xf numFmtId="0" fontId="0" fillId="0" borderId="0" xfId="0"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2" fontId="11" fillId="0" borderId="86" xfId="0" applyNumberFormat="1" applyFont="1" applyFill="1" applyBorder="1" applyAlignment="1" applyProtection="1">
      <alignment horizontal="center" vertical="center" wrapText="1"/>
      <protection/>
    </xf>
    <xf numFmtId="2" fontId="11" fillId="0" borderId="0" xfId="0" applyNumberFormat="1" applyFont="1" applyFill="1" applyBorder="1" applyAlignment="1" applyProtection="1">
      <alignment horizontal="center" vertical="center" wrapText="1"/>
      <protection/>
    </xf>
    <xf numFmtId="2" fontId="8" fillId="0" borderId="0" xfId="0" applyNumberFormat="1" applyFont="1" applyFill="1" applyBorder="1" applyAlignment="1" applyProtection="1">
      <alignment horizontal="center" vertical="center" wrapText="1"/>
      <protection/>
    </xf>
    <xf numFmtId="165" fontId="8" fillId="0" borderId="0" xfId="0" applyNumberFormat="1" applyFont="1" applyFill="1" applyBorder="1" applyAlignment="1" applyProtection="1">
      <alignment horizontal="center" vertical="center" wrapText="1"/>
      <protection/>
    </xf>
    <xf numFmtId="0" fontId="8" fillId="0" borderId="46" xfId="0" applyFont="1" applyFill="1" applyBorder="1" applyAlignment="1" applyProtection="1">
      <alignment horizontal="center" vertical="center" wrapText="1"/>
      <protection/>
    </xf>
    <xf numFmtId="166" fontId="8" fillId="0" borderId="71" xfId="0" applyNumberFormat="1" applyFont="1" applyFill="1" applyBorder="1" applyAlignment="1" applyProtection="1">
      <alignment horizontal="center" vertical="center" wrapText="1"/>
      <protection/>
    </xf>
    <xf numFmtId="49" fontId="8" fillId="0" borderId="36" xfId="0" applyNumberFormat="1" applyFont="1" applyFill="1" applyBorder="1" applyAlignment="1" applyProtection="1">
      <alignment horizontal="center" vertical="center" wrapText="1"/>
      <protection/>
    </xf>
    <xf numFmtId="49" fontId="8" fillId="0" borderId="36" xfId="0" applyNumberFormat="1" applyFont="1" applyFill="1" applyBorder="1" applyAlignment="1" applyProtection="1">
      <alignment vertical="center" wrapText="1"/>
      <protection/>
    </xf>
    <xf numFmtId="49" fontId="8" fillId="0" borderId="109" xfId="0" applyNumberFormat="1" applyFont="1" applyFill="1" applyBorder="1" applyAlignment="1" applyProtection="1">
      <alignment vertical="center" wrapText="1"/>
      <protection/>
    </xf>
    <xf numFmtId="49" fontId="8" fillId="0" borderId="126"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center" vertical="center" wrapText="1"/>
      <protection/>
    </xf>
    <xf numFmtId="2" fontId="11" fillId="0" borderId="89" xfId="0" applyNumberFormat="1" applyFont="1" applyFill="1" applyBorder="1" applyAlignment="1" applyProtection="1">
      <alignment horizontal="center" vertical="center" wrapText="1"/>
      <protection/>
    </xf>
    <xf numFmtId="166" fontId="8" fillId="0" borderId="74" xfId="0" applyNumberFormat="1" applyFont="1" applyFill="1" applyBorder="1" applyAlignment="1" applyProtection="1">
      <alignment horizontal="center" vertical="center" wrapText="1"/>
      <protection/>
    </xf>
    <xf numFmtId="49" fontId="8" fillId="0" borderId="55" xfId="0" applyNumberFormat="1" applyFont="1" applyFill="1" applyBorder="1" applyAlignment="1" applyProtection="1">
      <alignment horizontal="center" vertical="center" wrapText="1"/>
      <protection/>
    </xf>
    <xf numFmtId="49" fontId="8" fillId="0" borderId="55" xfId="0" applyNumberFormat="1" applyFont="1" applyFill="1" applyBorder="1" applyAlignment="1" applyProtection="1">
      <alignment vertical="center" wrapText="1"/>
      <protection/>
    </xf>
    <xf numFmtId="49" fontId="8" fillId="0" borderId="0" xfId="0" applyNumberFormat="1" applyFont="1" applyFill="1" applyBorder="1" applyAlignment="1" applyProtection="1">
      <alignment vertical="center" wrapText="1"/>
      <protection/>
    </xf>
    <xf numFmtId="49" fontId="8" fillId="0" borderId="127" xfId="0" applyNumberFormat="1" applyFont="1" applyFill="1" applyBorder="1" applyAlignment="1" applyProtection="1">
      <alignment vertical="center" wrapText="1"/>
      <protection/>
    </xf>
    <xf numFmtId="49" fontId="8" fillId="0" borderId="128" xfId="0" applyNumberFormat="1" applyFont="1" applyFill="1" applyBorder="1" applyAlignment="1" applyProtection="1">
      <alignment horizontal="left" vertical="center" wrapText="1"/>
      <protection/>
    </xf>
    <xf numFmtId="0" fontId="0" fillId="0" borderId="127" xfId="0" applyFill="1" applyBorder="1" applyAlignment="1" applyProtection="1">
      <alignment horizontal="center" vertical="center" wrapText="1"/>
      <protection/>
    </xf>
    <xf numFmtId="166" fontId="8" fillId="0" borderId="129" xfId="0" applyNumberFormat="1" applyFont="1" applyFill="1" applyBorder="1" applyAlignment="1" applyProtection="1">
      <alignment horizontal="center" vertical="center" wrapText="1"/>
      <protection/>
    </xf>
    <xf numFmtId="49" fontId="8" fillId="0" borderId="56" xfId="0" applyNumberFormat="1" applyFont="1" applyFill="1" applyBorder="1" applyAlignment="1" applyProtection="1">
      <alignment horizontal="center" vertical="center" wrapText="1"/>
      <protection/>
    </xf>
    <xf numFmtId="49" fontId="8" fillId="0" borderId="56" xfId="0" applyNumberFormat="1" applyFont="1" applyFill="1" applyBorder="1" applyAlignment="1" applyProtection="1">
      <alignment vertical="center" wrapText="1"/>
      <protection/>
    </xf>
    <xf numFmtId="49" fontId="8" fillId="0" borderId="130" xfId="0" applyNumberFormat="1" applyFont="1" applyFill="1" applyBorder="1" applyAlignment="1" applyProtection="1">
      <alignment vertical="center" wrapText="1"/>
      <protection/>
    </xf>
    <xf numFmtId="49" fontId="8" fillId="0" borderId="131" xfId="0" applyNumberFormat="1" applyFont="1" applyFill="1" applyBorder="1" applyAlignment="1" applyProtection="1">
      <alignment horizontal="left" vertical="center" wrapText="1"/>
      <protection/>
    </xf>
    <xf numFmtId="2" fontId="11" fillId="0" borderId="87" xfId="0" applyNumberFormat="1" applyFont="1" applyFill="1" applyBorder="1" applyAlignment="1" applyProtection="1">
      <alignment horizontal="center" vertical="center" wrapText="1"/>
      <protection/>
    </xf>
    <xf numFmtId="166" fontId="0" fillId="0" borderId="75" xfId="0" applyNumberFormat="1" applyFill="1" applyBorder="1" applyAlignment="1" applyProtection="1">
      <alignment horizontal="center" vertical="center" wrapText="1"/>
      <protection/>
    </xf>
    <xf numFmtId="49" fontId="0" fillId="0" borderId="57" xfId="0" applyNumberFormat="1" applyFill="1" applyBorder="1" applyAlignment="1" applyProtection="1">
      <alignment horizontal="center" vertical="center" wrapText="1"/>
      <protection/>
    </xf>
    <xf numFmtId="49" fontId="0" fillId="0" borderId="57" xfId="0" applyNumberFormat="1" applyFill="1" applyBorder="1" applyAlignment="1" applyProtection="1">
      <alignment vertical="center" wrapText="1"/>
      <protection/>
    </xf>
    <xf numFmtId="49" fontId="0" fillId="0" borderId="132" xfId="0" applyNumberFormat="1" applyFill="1" applyBorder="1" applyAlignment="1" applyProtection="1">
      <alignment vertical="center" wrapText="1"/>
      <protection/>
    </xf>
    <xf numFmtId="0" fontId="0" fillId="0" borderId="57" xfId="0" applyNumberFormat="1" applyFill="1" applyBorder="1" applyAlignment="1" applyProtection="1">
      <alignment horizontal="center" vertical="center" wrapText="1"/>
      <protection/>
    </xf>
    <xf numFmtId="49" fontId="0" fillId="0" borderId="133" xfId="0" applyNumberFormat="1" applyFill="1" applyBorder="1" applyAlignment="1" applyProtection="1">
      <alignment horizontal="left" vertical="center" wrapText="1"/>
      <protection/>
    </xf>
    <xf numFmtId="0" fontId="0" fillId="0" borderId="57" xfId="0" applyFill="1" applyBorder="1" applyAlignment="1" applyProtection="1">
      <alignment horizontal="center" vertical="center" wrapText="1"/>
      <protection/>
    </xf>
    <xf numFmtId="165" fontId="0" fillId="0" borderId="57" xfId="0" applyNumberFormat="1" applyFill="1" applyBorder="1" applyAlignment="1" applyProtection="1">
      <alignment horizontal="center" vertical="center" wrapText="1"/>
      <protection/>
    </xf>
    <xf numFmtId="0" fontId="0" fillId="0" borderId="35" xfId="0" applyFill="1" applyBorder="1" applyAlignment="1" applyProtection="1">
      <alignment horizontal="center" vertical="center" wrapText="1"/>
      <protection/>
    </xf>
    <xf numFmtId="166" fontId="0" fillId="0" borderId="0" xfId="0" applyNumberFormat="1" applyFill="1" applyAlignment="1" applyProtection="1">
      <alignment horizontal="center" vertical="center" wrapText="1"/>
      <protection/>
    </xf>
    <xf numFmtId="49" fontId="0" fillId="0" borderId="0" xfId="0" applyNumberFormat="1" applyFill="1" applyAlignment="1" applyProtection="1">
      <alignment horizontal="center" vertical="center" wrapText="1"/>
      <protection/>
    </xf>
    <xf numFmtId="0" fontId="0" fillId="0" borderId="0" xfId="0" applyNumberFormat="1" applyFill="1" applyAlignment="1" applyProtection="1">
      <alignment horizontal="center" vertical="center" wrapText="1"/>
      <protection/>
    </xf>
    <xf numFmtId="49" fontId="0" fillId="0" borderId="0" xfId="0" applyNumberFormat="1" applyFill="1" applyAlignment="1" applyProtection="1">
      <alignment horizontal="left" vertical="center" wrapText="1"/>
      <protection/>
    </xf>
    <xf numFmtId="165" fontId="0" fillId="0" borderId="0" xfId="0" applyNumberFormat="1" applyFill="1" applyAlignment="1" applyProtection="1">
      <alignment horizontal="center" vertical="center" wrapText="1"/>
      <protection/>
    </xf>
    <xf numFmtId="166" fontId="0" fillId="0" borderId="0" xfId="0"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0" fillId="0" borderId="0" xfId="0" applyNumberFormat="1" applyAlignment="1" applyProtection="1">
      <alignment horizontal="left" vertical="center" wrapText="1"/>
      <protection/>
    </xf>
    <xf numFmtId="165" fontId="0" fillId="0" borderId="0" xfId="0" applyNumberFormat="1" applyAlignment="1" applyProtection="1">
      <alignment horizontal="center" vertical="center" wrapText="1"/>
      <protection/>
    </xf>
    <xf numFmtId="0" fontId="3" fillId="24" borderId="134" xfId="57" applyFont="1" applyFill="1" applyBorder="1" applyAlignment="1" applyProtection="1">
      <alignment horizontal="center" vertical="center" wrapText="1"/>
      <protection/>
    </xf>
    <xf numFmtId="0" fontId="42" fillId="0" borderId="135" xfId="57" applyFont="1" applyFill="1" applyBorder="1" applyAlignment="1" applyProtection="1">
      <alignment horizontal="left" vertical="center" wrapText="1" indent="1"/>
      <protection/>
    </xf>
    <xf numFmtId="3" fontId="8" fillId="0" borderId="96" xfId="57" applyNumberFormat="1" applyFont="1" applyFill="1" applyBorder="1" applyAlignment="1" applyProtection="1">
      <alignment horizontal="center" vertical="center" wrapText="1"/>
      <protection/>
    </xf>
    <xf numFmtId="3" fontId="8" fillId="0" borderId="60" xfId="57" applyNumberFormat="1" applyFont="1" applyFill="1" applyBorder="1" applyAlignment="1" applyProtection="1">
      <alignment horizontal="center" vertical="center" wrapText="1"/>
      <protection/>
    </xf>
    <xf numFmtId="1" fontId="43" fillId="0" borderId="38" xfId="57" applyNumberFormat="1" applyFont="1" applyFill="1" applyBorder="1" applyAlignment="1" applyProtection="1">
      <alignment horizontal="center" vertical="center"/>
      <protection/>
    </xf>
    <xf numFmtId="1" fontId="43" fillId="0" borderId="135" xfId="57" applyNumberFormat="1" applyFont="1" applyFill="1" applyBorder="1" applyAlignment="1" applyProtection="1">
      <alignment horizontal="center" vertical="center"/>
      <protection/>
    </xf>
    <xf numFmtId="0" fontId="42" fillId="0" borderId="136" xfId="57" applyFont="1" applyFill="1" applyBorder="1" applyAlignment="1" applyProtection="1">
      <alignment horizontal="left" vertical="center" wrapText="1" indent="1"/>
      <protection/>
    </xf>
    <xf numFmtId="3" fontId="8" fillId="0" borderId="102" xfId="57" applyNumberFormat="1" applyFont="1" applyFill="1" applyBorder="1" applyAlignment="1" applyProtection="1">
      <alignment horizontal="center" vertical="center" wrapText="1"/>
      <protection/>
    </xf>
    <xf numFmtId="3" fontId="8" fillId="0" borderId="61" xfId="57" applyNumberFormat="1" applyFont="1" applyFill="1" applyBorder="1" applyAlignment="1" applyProtection="1">
      <alignment horizontal="center" vertical="center" wrapText="1"/>
      <protection/>
    </xf>
    <xf numFmtId="1" fontId="43" fillId="0" borderId="39" xfId="57" applyNumberFormat="1" applyFont="1" applyFill="1" applyBorder="1" applyAlignment="1" applyProtection="1">
      <alignment horizontal="center" vertical="center"/>
      <protection/>
    </xf>
    <xf numFmtId="1" fontId="43" fillId="0" borderId="136" xfId="57" applyNumberFormat="1" applyFont="1" applyFill="1" applyBorder="1" applyAlignment="1" applyProtection="1">
      <alignment horizontal="center" vertical="center"/>
      <protection/>
    </xf>
    <xf numFmtId="0" fontId="42" fillId="0" borderId="137" xfId="57" applyFont="1" applyFill="1" applyBorder="1" applyAlignment="1" applyProtection="1">
      <alignment horizontal="left" vertical="center" wrapText="1" indent="1"/>
      <protection/>
    </xf>
    <xf numFmtId="3" fontId="8" fillId="0" borderId="73" xfId="57" applyNumberFormat="1" applyFont="1" applyFill="1" applyBorder="1" applyAlignment="1" applyProtection="1">
      <alignment horizontal="center" vertical="center" wrapText="1"/>
      <protection/>
    </xf>
    <xf numFmtId="3" fontId="8" fillId="0" borderId="70" xfId="57" applyNumberFormat="1" applyFont="1" applyFill="1" applyBorder="1" applyAlignment="1" applyProtection="1">
      <alignment horizontal="center" vertical="center" wrapText="1"/>
      <protection/>
    </xf>
    <xf numFmtId="1" fontId="43" fillId="0" borderId="41" xfId="57" applyNumberFormat="1" applyFont="1" applyFill="1" applyBorder="1" applyAlignment="1" applyProtection="1">
      <alignment horizontal="center" vertical="center"/>
      <protection/>
    </xf>
    <xf numFmtId="1" fontId="43" fillId="0" borderId="137" xfId="57" applyNumberFormat="1" applyFont="1" applyFill="1" applyBorder="1" applyAlignment="1" applyProtection="1">
      <alignment horizontal="center" vertical="center"/>
      <protection/>
    </xf>
    <xf numFmtId="0" fontId="42" fillId="0" borderId="138" xfId="57" applyFont="1" applyFill="1" applyBorder="1" applyAlignment="1" applyProtection="1">
      <alignment horizontal="left" vertical="center" wrapText="1" indent="1"/>
      <protection/>
    </xf>
    <xf numFmtId="3" fontId="8" fillId="0" borderId="110" xfId="57" applyNumberFormat="1" applyFont="1" applyFill="1" applyBorder="1" applyAlignment="1" applyProtection="1">
      <alignment horizontal="center" vertical="center" wrapText="1"/>
      <protection/>
    </xf>
    <xf numFmtId="3" fontId="8" fillId="0" borderId="113" xfId="57" applyNumberFormat="1" applyFont="1" applyFill="1" applyBorder="1" applyAlignment="1" applyProtection="1">
      <alignment horizontal="center" vertical="center" wrapText="1"/>
      <protection/>
    </xf>
    <xf numFmtId="1" fontId="43" fillId="0" borderId="43" xfId="57" applyNumberFormat="1" applyFont="1" applyFill="1" applyBorder="1" applyAlignment="1" applyProtection="1">
      <alignment horizontal="center" vertical="center"/>
      <protection/>
    </xf>
    <xf numFmtId="1" fontId="43" fillId="0" borderId="138" xfId="57" applyNumberFormat="1" applyFont="1" applyFill="1" applyBorder="1" applyAlignment="1" applyProtection="1">
      <alignment horizontal="center" vertical="center"/>
      <protection/>
    </xf>
    <xf numFmtId="0" fontId="42" fillId="0" borderId="139" xfId="57" applyFont="1" applyFill="1" applyBorder="1" applyAlignment="1" applyProtection="1">
      <alignment horizontal="left" vertical="center" wrapText="1" indent="1"/>
      <protection/>
    </xf>
    <xf numFmtId="3" fontId="8" fillId="0" borderId="140" xfId="57" applyNumberFormat="1" applyFont="1" applyFill="1" applyBorder="1" applyAlignment="1" applyProtection="1">
      <alignment horizontal="center" vertical="center" wrapText="1"/>
      <protection/>
    </xf>
    <xf numFmtId="3" fontId="8" fillId="0" borderId="62" xfId="57" applyNumberFormat="1" applyFont="1" applyFill="1" applyBorder="1" applyAlignment="1" applyProtection="1">
      <alignment horizontal="center" vertical="center" wrapText="1"/>
      <protection/>
    </xf>
    <xf numFmtId="1" fontId="43" fillId="0" borderId="141" xfId="57" applyNumberFormat="1" applyFont="1" applyFill="1" applyBorder="1" applyAlignment="1" applyProtection="1">
      <alignment horizontal="center" vertical="center"/>
      <protection/>
    </xf>
    <xf numFmtId="1" fontId="43" fillId="0" borderId="139" xfId="57" applyNumberFormat="1" applyFont="1" applyFill="1" applyBorder="1" applyAlignment="1" applyProtection="1">
      <alignment horizontal="center" vertical="center"/>
      <protection/>
    </xf>
    <xf numFmtId="0" fontId="42" fillId="0" borderId="142" xfId="57" applyFont="1" applyFill="1" applyBorder="1" applyAlignment="1" applyProtection="1">
      <alignment horizontal="left" vertical="center" wrapText="1" indent="1"/>
      <protection/>
    </xf>
    <xf numFmtId="3" fontId="8" fillId="0" borderId="143" xfId="57" applyNumberFormat="1" applyFont="1" applyFill="1" applyBorder="1" applyAlignment="1" applyProtection="1">
      <alignment horizontal="center" vertical="center" wrapText="1"/>
      <protection/>
    </xf>
    <xf numFmtId="3" fontId="8" fillId="0" borderId="144" xfId="57" applyNumberFormat="1" applyFont="1" applyFill="1" applyBorder="1" applyAlignment="1" applyProtection="1">
      <alignment horizontal="center" vertical="center" wrapText="1"/>
      <protection/>
    </xf>
    <xf numFmtId="1" fontId="43" fillId="0" borderId="145" xfId="57" applyNumberFormat="1" applyFont="1" applyFill="1" applyBorder="1" applyAlignment="1" applyProtection="1">
      <alignment horizontal="center" vertical="center"/>
      <protection/>
    </xf>
    <xf numFmtId="1" fontId="43" fillId="0" borderId="142" xfId="57" applyNumberFormat="1" applyFont="1" applyFill="1" applyBorder="1" applyAlignment="1" applyProtection="1">
      <alignment horizontal="center" vertical="center"/>
      <protection/>
    </xf>
    <xf numFmtId="3" fontId="8" fillId="0" borderId="122" xfId="57" applyNumberFormat="1" applyFont="1" applyFill="1" applyBorder="1" applyAlignment="1" applyProtection="1">
      <alignment horizontal="center" vertical="center" wrapText="1"/>
      <protection/>
    </xf>
    <xf numFmtId="3" fontId="8" fillId="0" borderId="74" xfId="57" applyNumberFormat="1" applyFont="1" applyFill="1" applyBorder="1" applyAlignment="1" applyProtection="1">
      <alignment horizontal="center" vertical="center" wrapText="1"/>
      <protection/>
    </xf>
    <xf numFmtId="3" fontId="8" fillId="0" borderId="72" xfId="57" applyNumberFormat="1" applyFont="1" applyFill="1" applyBorder="1" applyAlignment="1" applyProtection="1">
      <alignment horizontal="center" vertical="center" wrapText="1"/>
      <protection/>
    </xf>
    <xf numFmtId="0" fontId="42" fillId="0" borderId="15" xfId="57" applyFont="1" applyFill="1" applyBorder="1" applyAlignment="1" applyProtection="1">
      <alignment horizontal="left" vertical="center" wrapText="1" indent="1"/>
      <protection/>
    </xf>
    <xf numFmtId="3" fontId="8" fillId="0" borderId="27" xfId="57" applyNumberFormat="1" applyFont="1" applyFill="1" applyBorder="1" applyAlignment="1" applyProtection="1">
      <alignment horizontal="center" vertical="center" wrapText="1"/>
      <protection/>
    </xf>
    <xf numFmtId="3" fontId="8" fillId="0" borderId="47" xfId="57" applyNumberFormat="1" applyFont="1" applyFill="1" applyBorder="1" applyAlignment="1" applyProtection="1">
      <alignment horizontal="center" vertical="center" wrapText="1"/>
      <protection/>
    </xf>
    <xf numFmtId="1" fontId="43" fillId="0" borderId="69" xfId="57" applyNumberFormat="1" applyFont="1" applyFill="1" applyBorder="1" applyAlignment="1" applyProtection="1">
      <alignment horizontal="center" vertical="center"/>
      <protection/>
    </xf>
    <xf numFmtId="1" fontId="43" fillId="0" borderId="15" xfId="57" applyNumberFormat="1" applyFont="1" applyFill="1" applyBorder="1" applyAlignment="1" applyProtection="1">
      <alignment horizontal="center" vertical="center"/>
      <protection/>
    </xf>
    <xf numFmtId="0" fontId="39" fillId="24" borderId="93" xfId="0" applyFont="1" applyFill="1" applyBorder="1" applyAlignment="1" applyProtection="1">
      <alignment horizontal="left" vertical="center" wrapText="1"/>
      <protection/>
    </xf>
    <xf numFmtId="0" fontId="3" fillId="24" borderId="146" xfId="0" applyFont="1" applyFill="1" applyBorder="1" applyAlignment="1" applyProtection="1">
      <alignment horizontal="center" vertical="center" wrapText="1"/>
      <protection/>
    </xf>
    <xf numFmtId="0" fontId="37" fillId="0" borderId="76" xfId="0" applyFont="1" applyFill="1" applyBorder="1" applyAlignment="1" applyProtection="1">
      <alignment horizontal="center" vertical="center" wrapText="1"/>
      <protection/>
    </xf>
    <xf numFmtId="0" fontId="37" fillId="0" borderId="58" xfId="0" applyFont="1" applyFill="1" applyBorder="1" applyAlignment="1" applyProtection="1">
      <alignment vertical="center" wrapText="1"/>
      <protection/>
    </xf>
    <xf numFmtId="0" fontId="37" fillId="0" borderId="58" xfId="0" applyFont="1" applyFill="1" applyBorder="1" applyAlignment="1" applyProtection="1">
      <alignment horizontal="left" vertical="center" wrapText="1" indent="2"/>
      <protection/>
    </xf>
    <xf numFmtId="0" fontId="37" fillId="0" borderId="141" xfId="0" applyFont="1" applyFill="1" applyBorder="1" applyAlignment="1" applyProtection="1">
      <alignment horizontal="center" vertical="center" wrapText="1"/>
      <protection/>
    </xf>
    <xf numFmtId="0" fontId="37" fillId="0" borderId="147" xfId="0" applyFont="1" applyFill="1" applyBorder="1" applyAlignment="1" applyProtection="1">
      <alignment horizontal="center" vertical="center" wrapText="1"/>
      <protection/>
    </xf>
    <xf numFmtId="0" fontId="37" fillId="0" borderId="148" xfId="0" applyFont="1" applyFill="1" applyBorder="1" applyAlignment="1" applyProtection="1">
      <alignment horizontal="center" vertical="center" wrapText="1"/>
      <protection/>
    </xf>
    <xf numFmtId="0" fontId="37" fillId="0" borderId="139" xfId="0" applyFont="1" applyFill="1" applyBorder="1" applyAlignment="1" applyProtection="1">
      <alignment horizontal="center" vertical="center" wrapText="1"/>
      <protection/>
    </xf>
    <xf numFmtId="49" fontId="6" fillId="0" borderId="71" xfId="0" applyNumberFormat="1" applyFont="1" applyBorder="1" applyAlignment="1" applyProtection="1">
      <alignment horizontal="right" vertical="center" wrapText="1"/>
      <protection/>
    </xf>
    <xf numFmtId="49" fontId="11" fillId="0" borderId="36" xfId="0" applyNumberFormat="1" applyFont="1" applyBorder="1" applyAlignment="1" applyProtection="1">
      <alignment horizontal="center" vertical="center" wrapText="1"/>
      <protection/>
    </xf>
    <xf numFmtId="49" fontId="11" fillId="0" borderId="36" xfId="0" applyNumberFormat="1" applyFont="1" applyBorder="1" applyAlignment="1" applyProtection="1">
      <alignment horizontal="left" vertical="center" wrapText="1"/>
      <protection/>
    </xf>
    <xf numFmtId="49" fontId="6" fillId="0" borderId="74" xfId="0" applyNumberFormat="1" applyFont="1" applyBorder="1" applyAlignment="1" applyProtection="1">
      <alignment horizontal="right" vertical="center" wrapText="1"/>
      <protection/>
    </xf>
    <xf numFmtId="49" fontId="11" fillId="0" borderId="55" xfId="0" applyNumberFormat="1" applyFont="1" applyBorder="1" applyAlignment="1" applyProtection="1">
      <alignment horizontal="center" vertical="center" wrapText="1"/>
      <protection/>
    </xf>
    <xf numFmtId="49" fontId="11" fillId="0" borderId="55" xfId="0" applyNumberFormat="1" applyFont="1" applyBorder="1" applyAlignment="1" applyProtection="1">
      <alignment horizontal="left" vertical="center" wrapText="1"/>
      <protection/>
    </xf>
    <xf numFmtId="49" fontId="6" fillId="0" borderId="76" xfId="0" applyNumberFormat="1" applyFont="1" applyBorder="1" applyAlignment="1" applyProtection="1">
      <alignment horizontal="right" vertical="center" wrapText="1"/>
      <protection/>
    </xf>
    <xf numFmtId="49" fontId="11" fillId="0" borderId="58" xfId="0" applyNumberFormat="1" applyFont="1" applyBorder="1" applyAlignment="1" applyProtection="1">
      <alignment horizontal="center" vertical="center" wrapText="1"/>
      <protection/>
    </xf>
    <xf numFmtId="49" fontId="11" fillId="0" borderId="58" xfId="0" applyNumberFormat="1" applyFont="1" applyBorder="1" applyAlignment="1" applyProtection="1">
      <alignment horizontal="left" vertical="center" wrapText="1"/>
      <protection/>
    </xf>
    <xf numFmtId="0" fontId="6" fillId="0" borderId="0" xfId="0" applyFont="1" applyAlignment="1" applyProtection="1">
      <alignment horizontal="center" vertical="center" wrapText="1"/>
      <protection/>
    </xf>
    <xf numFmtId="0" fontId="10" fillId="25" borderId="18" xfId="0" applyFont="1" applyFill="1" applyBorder="1" applyAlignment="1" applyProtection="1">
      <alignment horizontal="center" vertical="center"/>
      <protection/>
    </xf>
    <xf numFmtId="0" fontId="4" fillId="26" borderId="18" xfId="0" applyFont="1" applyFill="1" applyBorder="1" applyAlignment="1" applyProtection="1">
      <alignment horizontal="center" vertical="center"/>
      <protection/>
    </xf>
    <xf numFmtId="0" fontId="4" fillId="27" borderId="18" xfId="0" applyFont="1" applyFill="1" applyBorder="1" applyAlignment="1" applyProtection="1">
      <alignment horizontal="center" vertical="center"/>
      <protection/>
    </xf>
    <xf numFmtId="0" fontId="4" fillId="17" borderId="18" xfId="0" applyFont="1" applyFill="1" applyBorder="1" applyAlignment="1" applyProtection="1">
      <alignment horizontal="center" vertical="center"/>
      <protection/>
    </xf>
    <xf numFmtId="1" fontId="6" fillId="0" borderId="71" xfId="0" applyNumberFormat="1" applyFont="1" applyBorder="1" applyAlignment="1" applyProtection="1">
      <alignment horizontal="center" vertical="center" wrapText="1"/>
      <protection/>
    </xf>
    <xf numFmtId="1" fontId="6" fillId="0" borderId="74" xfId="0" applyNumberFormat="1" applyFont="1" applyBorder="1" applyAlignment="1" applyProtection="1">
      <alignment horizontal="center" vertical="center" wrapText="1"/>
      <protection/>
    </xf>
    <xf numFmtId="1" fontId="6" fillId="0" borderId="76" xfId="0" applyNumberFormat="1" applyFont="1" applyBorder="1" applyAlignment="1" applyProtection="1">
      <alignment horizontal="center" vertical="center" wrapText="1"/>
      <protection/>
    </xf>
    <xf numFmtId="166" fontId="0" fillId="0" borderId="0" xfId="0" applyNumberFormat="1" applyAlignment="1" applyProtection="1">
      <alignment horizontal="centerContinuous" vertical="center" wrapText="1"/>
      <protection hidden="1"/>
    </xf>
    <xf numFmtId="166" fontId="0" fillId="0" borderId="0" xfId="0" applyNumberFormat="1" applyAlignment="1" applyProtection="1">
      <alignment horizontal="centerContinuous" vertical="center"/>
      <protection hidden="1"/>
    </xf>
    <xf numFmtId="0" fontId="0" fillId="0" borderId="0" xfId="0" applyAlignment="1" applyProtection="1">
      <alignment/>
      <protection hidden="1"/>
    </xf>
    <xf numFmtId="166" fontId="0" fillId="0" borderId="0" xfId="0" applyNumberFormat="1" applyFont="1" applyFill="1" applyBorder="1" applyAlignment="1" applyProtection="1">
      <alignment horizontal="center" vertical="center" wrapText="1"/>
      <protection hidden="1"/>
    </xf>
    <xf numFmtId="166" fontId="0" fillId="0" borderId="0" xfId="0" applyNumberFormat="1" applyAlignment="1" applyProtection="1">
      <alignment horizontal="center" vertical="center" wrapText="1"/>
      <protection hidden="1"/>
    </xf>
    <xf numFmtId="166" fontId="8" fillId="0" borderId="0" xfId="0" applyNumberFormat="1" applyFont="1" applyAlignment="1" applyProtection="1">
      <alignment horizontal="center" vertical="center"/>
      <protection hidden="1"/>
    </xf>
    <xf numFmtId="0" fontId="0" fillId="0" borderId="0" xfId="0" applyAlignment="1" applyProtection="1">
      <alignment horizontal="left"/>
      <protection hidden="1"/>
    </xf>
    <xf numFmtId="0" fontId="35" fillId="0" borderId="0" xfId="0" applyFont="1" applyAlignment="1" applyProtection="1">
      <alignment horizontal="right" vertical="center" wrapText="1" indent="3"/>
      <protection hidden="1"/>
    </xf>
    <xf numFmtId="0" fontId="0" fillId="0" borderId="0" xfId="0" applyAlignment="1" applyProtection="1">
      <alignment horizontal="right" vertical="center" indent="3"/>
      <protection hidden="1"/>
    </xf>
    <xf numFmtId="166" fontId="4" fillId="17" borderId="149" xfId="0" applyNumberFormat="1" applyFont="1" applyFill="1" applyBorder="1" applyAlignment="1" applyProtection="1">
      <alignment horizontal="center" vertical="center" wrapText="1"/>
      <protection/>
    </xf>
    <xf numFmtId="166" fontId="4" fillId="17" borderId="150" xfId="0" applyNumberFormat="1" applyFont="1" applyFill="1" applyBorder="1" applyAlignment="1" applyProtection="1">
      <alignment horizontal="center" vertical="center" wrapText="1"/>
      <protection/>
    </xf>
    <xf numFmtId="166" fontId="4" fillId="17" borderId="151" xfId="0" applyNumberFormat="1" applyFont="1" applyFill="1" applyBorder="1" applyAlignment="1" applyProtection="1">
      <alignment horizontal="center" vertical="center" wrapText="1"/>
      <protection/>
    </xf>
    <xf numFmtId="166" fontId="4" fillId="17" borderId="152" xfId="0" applyNumberFormat="1" applyFont="1" applyFill="1" applyBorder="1" applyAlignment="1" applyProtection="1">
      <alignment horizontal="center" vertical="center" wrapText="1"/>
      <protection/>
    </xf>
    <xf numFmtId="166" fontId="4" fillId="17" borderId="18" xfId="0" applyNumberFormat="1" applyFont="1" applyFill="1" applyBorder="1" applyAlignment="1" applyProtection="1">
      <alignment horizontal="center" vertical="center" wrapText="1"/>
      <protection/>
    </xf>
    <xf numFmtId="166" fontId="4" fillId="17" borderId="19" xfId="0" applyNumberFormat="1" applyFont="1" applyFill="1" applyBorder="1" applyAlignment="1" applyProtection="1">
      <alignment horizontal="center" vertical="center" wrapText="1"/>
      <protection/>
    </xf>
    <xf numFmtId="166" fontId="4" fillId="17" borderId="69" xfId="0" applyNumberFormat="1" applyFont="1" applyFill="1" applyBorder="1" applyAlignment="1" applyProtection="1">
      <alignment horizontal="center" vertical="center" wrapText="1"/>
      <protection/>
    </xf>
    <xf numFmtId="166" fontId="4" fillId="17" borderId="14" xfId="0" applyNumberFormat="1" applyFont="1" applyFill="1" applyBorder="1" applyAlignment="1" applyProtection="1">
      <alignment horizontal="center" vertical="center" wrapText="1"/>
      <protection/>
    </xf>
    <xf numFmtId="166" fontId="4" fillId="17" borderId="15" xfId="0" applyNumberFormat="1" applyFont="1" applyFill="1" applyBorder="1" applyAlignment="1" applyProtection="1">
      <alignment horizontal="center" vertical="center" wrapText="1"/>
      <protection/>
    </xf>
    <xf numFmtId="14" fontId="2" fillId="24" borderId="92" xfId="0" applyNumberFormat="1" applyFont="1" applyFill="1" applyBorder="1" applyAlignment="1" applyProtection="1">
      <alignment horizontal="center" vertical="center" wrapText="1"/>
      <protection/>
    </xf>
    <xf numFmtId="0" fontId="2" fillId="24" borderId="93" xfId="0" applyFont="1" applyFill="1" applyBorder="1" applyAlignment="1" applyProtection="1">
      <alignment horizontal="center" vertical="center" wrapText="1"/>
      <protection/>
    </xf>
    <xf numFmtId="0" fontId="38" fillId="0" borderId="0" xfId="0" applyFont="1" applyAlignment="1" applyProtection="1">
      <alignment horizontal="right" vertical="center" indent="2"/>
      <protection/>
    </xf>
    <xf numFmtId="0" fontId="0" fillId="0" borderId="0" xfId="0" applyAlignment="1" applyProtection="1">
      <alignment horizontal="right" vertical="center" indent="2"/>
      <protection/>
    </xf>
    <xf numFmtId="0" fontId="8" fillId="0" borderId="112" xfId="0" applyFont="1" applyFill="1" applyBorder="1" applyAlignment="1" applyProtection="1">
      <alignment horizontal="right" vertical="center" wrapText="1" indent="1"/>
      <protection/>
    </xf>
    <xf numFmtId="0" fontId="8" fillId="0" borderId="64" xfId="0" applyFont="1" applyFill="1" applyBorder="1" applyAlignment="1" applyProtection="1">
      <alignment horizontal="right" vertical="center" wrapText="1" indent="1"/>
      <protection/>
    </xf>
    <xf numFmtId="0" fontId="10" fillId="24" borderId="153" xfId="0" applyFont="1" applyFill="1" applyBorder="1" applyAlignment="1" applyProtection="1">
      <alignment horizontal="center" vertical="center" wrapText="1"/>
      <protection/>
    </xf>
    <xf numFmtId="0" fontId="0" fillId="0" borderId="154" xfId="0" applyBorder="1" applyAlignment="1" applyProtection="1">
      <alignment horizontal="center" vertical="center" wrapText="1"/>
      <protection/>
    </xf>
    <xf numFmtId="0" fontId="7" fillId="0" borderId="155" xfId="0" applyFont="1"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8" fillId="0" borderId="99" xfId="0" applyFont="1" applyFill="1" applyBorder="1" applyAlignment="1" applyProtection="1">
      <alignment horizontal="right" vertical="center" wrapText="1" indent="1"/>
      <protection/>
    </xf>
    <xf numFmtId="0" fontId="8" fillId="0" borderId="63" xfId="0" applyFont="1" applyFill="1" applyBorder="1" applyAlignment="1" applyProtection="1">
      <alignment horizontal="right" vertical="center" wrapText="1" indent="1"/>
      <protection/>
    </xf>
    <xf numFmtId="0" fontId="7" fillId="0" borderId="156" xfId="0" applyFont="1" applyFill="1" applyBorder="1" applyAlignment="1" applyProtection="1">
      <alignment horizontal="center" vertical="center" wrapText="1"/>
      <protection/>
    </xf>
    <xf numFmtId="0" fontId="8" fillId="0" borderId="156" xfId="0" applyFont="1" applyFill="1" applyBorder="1" applyAlignment="1" applyProtection="1">
      <alignment horizontal="center" vertical="center" wrapText="1"/>
      <protection/>
    </xf>
    <xf numFmtId="0" fontId="8" fillId="0" borderId="157" xfId="0" applyFont="1" applyFill="1" applyBorder="1" applyAlignment="1" applyProtection="1">
      <alignment horizontal="center" vertical="center" wrapText="1"/>
      <protection/>
    </xf>
    <xf numFmtId="0" fontId="7" fillId="0" borderId="131" xfId="0" applyFont="1" applyFill="1" applyBorder="1" applyAlignment="1" applyProtection="1">
      <alignment horizontal="center" vertical="center" wrapText="1"/>
      <protection/>
    </xf>
    <xf numFmtId="0" fontId="8" fillId="0" borderId="131" xfId="0" applyFont="1" applyFill="1" applyBorder="1" applyAlignment="1" applyProtection="1">
      <alignment horizontal="center" vertical="center" wrapText="1"/>
      <protection/>
    </xf>
    <xf numFmtId="0" fontId="8" fillId="0" borderId="158" xfId="0" applyFont="1" applyFill="1" applyBorder="1" applyAlignment="1" applyProtection="1">
      <alignment horizontal="center" vertical="center" wrapText="1"/>
      <protection/>
    </xf>
    <xf numFmtId="0" fontId="36" fillId="0" borderId="159" xfId="0" applyFont="1" applyFill="1" applyBorder="1" applyAlignment="1" applyProtection="1">
      <alignment horizontal="center" vertical="center" wrapText="1"/>
      <protection/>
    </xf>
    <xf numFmtId="0" fontId="8" fillId="0" borderId="160" xfId="0" applyFont="1" applyFill="1" applyBorder="1" applyAlignment="1" applyProtection="1">
      <alignment vertical="center" wrapText="1"/>
      <protection/>
    </xf>
    <xf numFmtId="0" fontId="8" fillId="0" borderId="12" xfId="0" applyFont="1" applyFill="1" applyBorder="1" applyAlignment="1" applyProtection="1">
      <alignment vertical="center" wrapText="1"/>
      <protection/>
    </xf>
    <xf numFmtId="0" fontId="4" fillId="0" borderId="72" xfId="0" applyFont="1" applyFill="1" applyBorder="1" applyAlignment="1" applyProtection="1">
      <alignment horizontal="center" vertical="center" wrapText="1"/>
      <protection/>
    </xf>
    <xf numFmtId="0" fontId="0" fillId="0" borderId="54" xfId="0" applyFill="1" applyBorder="1" applyAlignment="1" applyProtection="1">
      <alignment horizontal="center" vertical="center" wrapText="1"/>
      <protection/>
    </xf>
    <xf numFmtId="0" fontId="0" fillId="0" borderId="40" xfId="0" applyFill="1" applyBorder="1" applyAlignment="1" applyProtection="1">
      <alignment horizontal="center" vertical="center" wrapText="1"/>
      <protection/>
    </xf>
    <xf numFmtId="0" fontId="3" fillId="24" borderId="93" xfId="0" applyFont="1" applyFill="1" applyBorder="1" applyAlignment="1" applyProtection="1">
      <alignment horizontal="center" vertical="center" wrapText="1"/>
      <protection/>
    </xf>
    <xf numFmtId="0" fontId="0" fillId="0" borderId="93" xfId="0" applyBorder="1" applyAlignment="1" applyProtection="1">
      <alignment horizontal="center" vertical="center" wrapText="1"/>
      <protection/>
    </xf>
    <xf numFmtId="0" fontId="7" fillId="0" borderId="161" xfId="0" applyFont="1" applyFill="1" applyBorder="1" applyAlignment="1" applyProtection="1">
      <alignment horizontal="center" vertical="center" wrapText="1"/>
      <protection/>
    </xf>
    <xf numFmtId="0" fontId="8" fillId="0" borderId="107"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8" fillId="0" borderId="50" xfId="0" applyFont="1" applyFill="1" applyBorder="1" applyAlignment="1" applyProtection="1">
      <alignment horizontal="center" vertical="center" wrapText="1"/>
      <protection/>
    </xf>
    <xf numFmtId="49" fontId="4" fillId="0" borderId="162" xfId="0" applyNumberFormat="1" applyFont="1" applyFill="1" applyBorder="1" applyAlignment="1" applyProtection="1">
      <alignment horizontal="center" vertical="center" wrapText="1"/>
      <protection/>
    </xf>
    <xf numFmtId="0" fontId="4" fillId="0" borderId="163" xfId="0" applyFont="1" applyFill="1" applyBorder="1" applyAlignment="1" applyProtection="1">
      <alignment vertical="center" wrapText="1"/>
      <protection/>
    </xf>
    <xf numFmtId="0" fontId="4" fillId="0" borderId="45" xfId="0" applyFont="1" applyFill="1" applyBorder="1" applyAlignment="1" applyProtection="1">
      <alignment vertical="center" wrapText="1"/>
      <protection/>
    </xf>
    <xf numFmtId="0" fontId="4" fillId="0" borderId="164" xfId="0" applyFont="1" applyFill="1" applyBorder="1" applyAlignment="1" applyProtection="1">
      <alignment vertical="center" wrapText="1"/>
      <protection/>
    </xf>
    <xf numFmtId="0" fontId="4" fillId="0" borderId="127" xfId="0" applyFont="1" applyFill="1" applyBorder="1" applyAlignment="1" applyProtection="1">
      <alignment vertical="center" wrapText="1"/>
      <protection/>
    </xf>
    <xf numFmtId="0" fontId="4" fillId="0" borderId="158" xfId="0" applyFont="1" applyFill="1" applyBorder="1" applyAlignment="1" applyProtection="1">
      <alignment vertical="center" wrapText="1"/>
      <protection/>
    </xf>
    <xf numFmtId="0" fontId="4" fillId="0" borderId="165" xfId="0" applyFont="1" applyFill="1" applyBorder="1" applyAlignment="1" applyProtection="1">
      <alignment vertical="center" wrapText="1"/>
      <protection/>
    </xf>
    <xf numFmtId="0" fontId="4" fillId="0" borderId="132" xfId="0" applyFont="1" applyFill="1" applyBorder="1" applyAlignment="1" applyProtection="1">
      <alignment vertical="center" wrapText="1"/>
      <protection/>
    </xf>
    <xf numFmtId="0" fontId="7" fillId="0" borderId="127" xfId="0" applyFont="1" applyFill="1" applyBorder="1" applyAlignment="1" applyProtection="1">
      <alignment horizontal="center" vertical="center" wrapText="1"/>
      <protection/>
    </xf>
    <xf numFmtId="0" fontId="7" fillId="0" borderId="106" xfId="0" applyFont="1" applyFill="1" applyBorder="1" applyAlignment="1" applyProtection="1">
      <alignment horizontal="center" vertical="center" wrapText="1"/>
      <protection/>
    </xf>
    <xf numFmtId="0" fontId="7" fillId="0" borderId="68" xfId="0" applyFont="1" applyFill="1" applyBorder="1" applyAlignment="1" applyProtection="1">
      <alignment horizontal="center" vertical="center" wrapText="1"/>
      <protection/>
    </xf>
    <xf numFmtId="0" fontId="7" fillId="0" borderId="88" xfId="0" applyFont="1" applyFill="1" applyBorder="1" applyAlignment="1" applyProtection="1">
      <alignment horizontal="center" vertical="center" wrapText="1"/>
      <protection/>
    </xf>
    <xf numFmtId="0" fontId="48" fillId="24" borderId="73" xfId="0" applyFont="1" applyFill="1" applyBorder="1" applyAlignment="1" applyProtection="1">
      <alignment horizontal="center" vertical="center" wrapText="1"/>
      <protection/>
    </xf>
    <xf numFmtId="0" fontId="48" fillId="24" borderId="42" xfId="0" applyFont="1" applyFill="1" applyBorder="1" applyAlignment="1" applyProtection="1">
      <alignment horizontal="center" vertical="center" wrapText="1"/>
      <protection/>
    </xf>
    <xf numFmtId="0" fontId="7" fillId="0" borderId="166" xfId="0" applyNumberFormat="1" applyFont="1" applyFill="1" applyBorder="1" applyAlignment="1" applyProtection="1">
      <alignment horizontal="center" vertical="center" wrapText="1"/>
      <protection/>
    </xf>
    <xf numFmtId="0" fontId="7" fillId="0" borderId="167" xfId="0" applyNumberFormat="1" applyFont="1" applyFill="1" applyBorder="1" applyAlignment="1" applyProtection="1">
      <alignment horizontal="center" vertical="center" wrapText="1"/>
      <protection/>
    </xf>
    <xf numFmtId="0" fontId="7" fillId="0" borderId="168" xfId="0" applyNumberFormat="1" applyFont="1" applyFill="1" applyBorder="1" applyAlignment="1" applyProtection="1">
      <alignment horizontal="center" vertical="center" wrapText="1"/>
      <protection/>
    </xf>
    <xf numFmtId="14" fontId="2" fillId="24" borderId="93" xfId="0" applyNumberFormat="1" applyFont="1" applyFill="1" applyBorder="1" applyAlignment="1" applyProtection="1">
      <alignment horizontal="center" vertical="center" wrapText="1"/>
      <protection/>
    </xf>
    <xf numFmtId="0" fontId="0" fillId="0" borderId="54" xfId="0" applyFill="1" applyBorder="1" applyAlignment="1" applyProtection="1">
      <alignment vertical="center" wrapText="1"/>
      <protection/>
    </xf>
    <xf numFmtId="0" fontId="7" fillId="0" borderId="169" xfId="0" applyFont="1" applyFill="1" applyBorder="1" applyAlignment="1" applyProtection="1">
      <alignment horizontal="center" vertical="center" wrapText="1"/>
      <protection/>
    </xf>
    <xf numFmtId="0" fontId="8" fillId="0" borderId="68" xfId="0" applyFont="1" applyFill="1" applyBorder="1" applyAlignment="1" applyProtection="1">
      <alignment horizontal="center" vertical="center" wrapText="1"/>
      <protection/>
    </xf>
    <xf numFmtId="0" fontId="7" fillId="0" borderId="53" xfId="0" applyFont="1" applyFill="1" applyBorder="1" applyAlignment="1" applyProtection="1">
      <alignment horizontal="center" vertical="center" wrapText="1"/>
      <protection/>
    </xf>
    <xf numFmtId="0" fontId="7" fillId="0" borderId="170" xfId="0" applyFont="1" applyFill="1" applyBorder="1" applyAlignment="1" applyProtection="1">
      <alignment horizontal="center" vertical="center" wrapText="1"/>
      <protection/>
    </xf>
    <xf numFmtId="0" fontId="8" fillId="0" borderId="171" xfId="0" applyFont="1" applyFill="1" applyBorder="1" applyAlignment="1" applyProtection="1">
      <alignment horizontal="center" vertical="center" wrapText="1"/>
      <protection/>
    </xf>
    <xf numFmtId="0" fontId="7" fillId="0" borderId="172" xfId="0" applyFont="1" applyFill="1" applyBorder="1" applyAlignment="1" applyProtection="1">
      <alignment horizontal="center" vertical="center" wrapText="1"/>
      <protection/>
    </xf>
    <xf numFmtId="0" fontId="8" fillId="0" borderId="173" xfId="0" applyFont="1" applyFill="1" applyBorder="1" applyAlignment="1" applyProtection="1">
      <alignment horizontal="center" vertical="center" wrapText="1"/>
      <protection/>
    </xf>
    <xf numFmtId="0" fontId="4" fillId="0" borderId="130" xfId="0" applyFont="1" applyFill="1" applyBorder="1" applyAlignment="1" applyProtection="1">
      <alignment horizontal="center" vertical="center" wrapText="1"/>
      <protection/>
    </xf>
    <xf numFmtId="0" fontId="0" fillId="0" borderId="56" xfId="0" applyBorder="1" applyAlignment="1" applyProtection="1">
      <alignment vertical="center" wrapText="1"/>
      <protection/>
    </xf>
    <xf numFmtId="0" fontId="0" fillId="0" borderId="114" xfId="0" applyBorder="1" applyAlignment="1" applyProtection="1">
      <alignment vertical="center" wrapText="1"/>
      <protection/>
    </xf>
    <xf numFmtId="0" fontId="0" fillId="0" borderId="127" xfId="0" applyBorder="1" applyAlignment="1" applyProtection="1">
      <alignment vertical="center" wrapText="1"/>
      <protection/>
    </xf>
    <xf numFmtId="0" fontId="0" fillId="0" borderId="0" xfId="0" applyAlignment="1" applyProtection="1">
      <alignment vertical="center" wrapText="1"/>
      <protection/>
    </xf>
    <xf numFmtId="0" fontId="0" fillId="0" borderId="46" xfId="0" applyBorder="1" applyAlignment="1" applyProtection="1">
      <alignment vertical="center" wrapText="1"/>
      <protection/>
    </xf>
    <xf numFmtId="0" fontId="0" fillId="0" borderId="132" xfId="0" applyBorder="1" applyAlignment="1" applyProtection="1">
      <alignment vertical="center" wrapText="1"/>
      <protection/>
    </xf>
    <xf numFmtId="0" fontId="0" fillId="0" borderId="57" xfId="0" applyBorder="1" applyAlignment="1" applyProtection="1">
      <alignment vertical="center" wrapText="1"/>
      <protection/>
    </xf>
    <xf numFmtId="0" fontId="0" fillId="0" borderId="35" xfId="0" applyBorder="1" applyAlignment="1" applyProtection="1">
      <alignment vertical="center" wrapText="1"/>
      <protection/>
    </xf>
    <xf numFmtId="0" fontId="8" fillId="0" borderId="105" xfId="0" applyFont="1" applyFill="1" applyBorder="1" applyAlignment="1" applyProtection="1">
      <alignment horizontal="right" vertical="center" wrapText="1"/>
      <protection/>
    </xf>
    <xf numFmtId="0" fontId="8" fillId="0" borderId="67" xfId="0" applyFont="1" applyFill="1" applyBorder="1" applyAlignment="1" applyProtection="1">
      <alignment horizontal="right" vertical="center" wrapText="1"/>
      <protection/>
    </xf>
    <xf numFmtId="0" fontId="8" fillId="0" borderId="101" xfId="0" applyFont="1" applyFill="1" applyBorder="1" applyAlignment="1" applyProtection="1">
      <alignment horizontal="right" vertical="center" wrapText="1"/>
      <protection/>
    </xf>
    <xf numFmtId="0" fontId="8" fillId="0" borderId="51" xfId="0" applyFont="1" applyFill="1" applyBorder="1" applyAlignment="1" applyProtection="1">
      <alignment horizontal="right" vertical="center" wrapText="1"/>
      <protection/>
    </xf>
    <xf numFmtId="0" fontId="7" fillId="0" borderId="167" xfId="0" applyFont="1" applyFill="1" applyBorder="1" applyAlignment="1" applyProtection="1">
      <alignment horizontal="center" vertical="center" wrapText="1"/>
      <protection/>
    </xf>
    <xf numFmtId="0" fontId="5" fillId="0" borderId="167" xfId="0" applyFont="1" applyFill="1" applyBorder="1" applyAlignment="1" applyProtection="1">
      <alignment horizontal="center" vertical="center" wrapText="1"/>
      <protection/>
    </xf>
    <xf numFmtId="0" fontId="4" fillId="0" borderId="174" xfId="57" applyFont="1" applyFill="1" applyBorder="1" applyAlignment="1" applyProtection="1">
      <alignment horizontal="center" vertical="center" wrapText="1"/>
      <protection/>
    </xf>
    <xf numFmtId="0" fontId="40" fillId="0" borderId="31" xfId="57" applyFont="1" applyFill="1" applyBorder="1" applyAlignment="1" applyProtection="1">
      <alignment horizontal="center" vertical="center" wrapText="1"/>
      <protection/>
    </xf>
    <xf numFmtId="14" fontId="2" fillId="24" borderId="175" xfId="57" applyNumberFormat="1" applyFont="1" applyFill="1" applyBorder="1" applyAlignment="1" applyProtection="1">
      <alignment horizontal="center" vertical="center" wrapText="1"/>
      <protection/>
    </xf>
    <xf numFmtId="0" fontId="46" fillId="0" borderId="21" xfId="0" applyFont="1" applyBorder="1" applyAlignment="1" applyProtection="1">
      <alignment horizontal="center" vertical="center" wrapText="1"/>
      <protection/>
    </xf>
    <xf numFmtId="0" fontId="3" fillId="24" borderId="175" xfId="57" applyFont="1" applyFill="1" applyBorder="1" applyAlignment="1" applyProtection="1">
      <alignment horizontal="center" vertical="center" wrapText="1"/>
      <protection/>
    </xf>
    <xf numFmtId="0" fontId="0" fillId="0" borderId="175" xfId="0" applyBorder="1" applyAlignment="1" applyProtection="1">
      <alignment horizontal="center" vertical="center" wrapText="1"/>
      <protection/>
    </xf>
    <xf numFmtId="0" fontId="4" fillId="0" borderId="176" xfId="57" applyFont="1" applyFill="1" applyBorder="1" applyAlignment="1" applyProtection="1">
      <alignment horizontal="center" vertical="center" wrapText="1"/>
      <protection/>
    </xf>
    <xf numFmtId="0" fontId="40" fillId="0" borderId="177" xfId="57" applyFont="1" applyFill="1" applyBorder="1" applyAlignment="1" applyProtection="1">
      <alignment horizontal="center" vertical="center" wrapText="1"/>
      <protection/>
    </xf>
    <xf numFmtId="0" fontId="12" fillId="0" borderId="178" xfId="58" applyFont="1" applyBorder="1" applyAlignment="1">
      <alignment horizontal="left" vertical="center" wrapText="1" indent="1"/>
      <protection/>
    </xf>
    <xf numFmtId="0" fontId="0" fillId="0" borderId="179" xfId="0" applyBorder="1" applyAlignment="1">
      <alignment horizontal="left" vertical="center" wrapText="1" indent="1"/>
    </xf>
    <xf numFmtId="0" fontId="0" fillId="0" borderId="180" xfId="0" applyBorder="1" applyAlignment="1">
      <alignment horizontal="left" vertical="center" wrapText="1" indent="1"/>
    </xf>
    <xf numFmtId="0" fontId="31" fillId="20" borderId="17" xfId="58" applyFont="1" applyFill="1" applyBorder="1" applyAlignment="1">
      <alignment horizontal="center" vertical="center"/>
      <protection/>
    </xf>
    <xf numFmtId="0" fontId="31" fillId="20" borderId="18" xfId="58" applyFont="1" applyFill="1" applyBorder="1" applyAlignment="1">
      <alignment horizontal="center" vertical="center"/>
      <protection/>
    </xf>
    <xf numFmtId="0" fontId="31" fillId="20" borderId="19" xfId="58" applyFont="1" applyFill="1" applyBorder="1" applyAlignment="1">
      <alignment horizontal="center" vertical="center"/>
      <protection/>
    </xf>
    <xf numFmtId="0" fontId="47" fillId="24" borderId="149" xfId="58" applyFont="1" applyFill="1" applyBorder="1" applyAlignment="1">
      <alignment horizontal="center" vertical="center"/>
      <protection/>
    </xf>
    <xf numFmtId="0" fontId="30" fillId="24" borderId="150" xfId="58" applyFont="1" applyFill="1" applyBorder="1" applyAlignment="1">
      <alignment horizontal="center" vertical="center"/>
      <protection/>
    </xf>
    <xf numFmtId="0" fontId="30" fillId="24" borderId="181" xfId="58" applyFont="1" applyFill="1" applyBorder="1" applyAlignment="1">
      <alignment horizontal="center" vertical="center"/>
      <protection/>
    </xf>
    <xf numFmtId="0" fontId="31" fillId="20" borderId="10" xfId="58" applyFont="1" applyFill="1" applyBorder="1" applyAlignment="1">
      <alignment horizontal="center" vertical="center"/>
      <protection/>
    </xf>
    <xf numFmtId="0" fontId="32" fillId="20" borderId="155"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st Summary-CBR Table_V-3 (2013-02-22)" xfId="57"/>
    <cellStyle name="Normal_DRAFT SWAEC Ranking Matrix" xfId="58"/>
    <cellStyle name="Note" xfId="59"/>
    <cellStyle name="Output" xfId="60"/>
    <cellStyle name="Percent" xfId="61"/>
    <cellStyle name="Title" xfId="62"/>
    <cellStyle name="Total" xfId="63"/>
    <cellStyle name="Warning Text" xfId="64"/>
  </cellStyles>
  <dxfs count="47">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bgColor indexed="14"/>
        </patternFill>
      </fill>
    </dxf>
    <dxf>
      <font>
        <color indexed="9"/>
      </font>
    </dxf>
    <dxf>
      <font>
        <color indexed="22"/>
      </font>
    </dxf>
    <dxf>
      <font>
        <color indexed="22"/>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ill>
        <patternFill patternType="solid">
          <bgColor indexed="13"/>
        </patternFill>
      </fill>
    </dxf>
    <dxf>
      <fill>
        <patternFill patternType="solid">
          <bgColor indexed="50"/>
        </patternFill>
      </fill>
    </dxf>
    <dxf>
      <font>
        <color indexed="9"/>
      </font>
      <fill>
        <patternFill patternType="solid">
          <bgColor indexed="17"/>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24</xdr:row>
      <xdr:rowOff>0</xdr:rowOff>
    </xdr:from>
    <xdr:to>
      <xdr:col>7</xdr:col>
      <xdr:colOff>161925</xdr:colOff>
      <xdr:row>26</xdr:row>
      <xdr:rowOff>142875</xdr:rowOff>
    </xdr:to>
    <xdr:grpSp>
      <xdr:nvGrpSpPr>
        <xdr:cNvPr id="1" name="Group 306"/>
        <xdr:cNvGrpSpPr>
          <a:grpSpLocks/>
        </xdr:cNvGrpSpPr>
      </xdr:nvGrpSpPr>
      <xdr:grpSpPr>
        <a:xfrm>
          <a:off x="238125" y="10982325"/>
          <a:ext cx="12087225" cy="1247775"/>
          <a:chOff x="25" y="1153"/>
          <a:chExt cx="1268" cy="131"/>
        </a:xfrm>
        <a:solidFill>
          <a:srgbClr val="FFFFFF"/>
        </a:solidFill>
      </xdr:grpSpPr>
      <xdr:sp>
        <xdr:nvSpPr>
          <xdr:cNvPr id="2" name="Rectangle 38"/>
          <xdr:cNvSpPr>
            <a:spLocks/>
          </xdr:cNvSpPr>
        </xdr:nvSpPr>
        <xdr:spPr>
          <a:xfrm>
            <a:off x="386" y="1153"/>
            <a:ext cx="907" cy="131"/>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ectangle 305"/>
          <xdr:cNvSpPr>
            <a:spLocks/>
          </xdr:cNvSpPr>
        </xdr:nvSpPr>
        <xdr:spPr>
          <a:xfrm>
            <a:off x="25" y="1153"/>
            <a:ext cx="359" cy="131"/>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1066800</xdr:colOff>
      <xdr:row>7</xdr:row>
      <xdr:rowOff>342900</xdr:rowOff>
    </xdr:from>
    <xdr:to>
      <xdr:col>3</xdr:col>
      <xdr:colOff>1590675</xdr:colOff>
      <xdr:row>8</xdr:row>
      <xdr:rowOff>342900</xdr:rowOff>
    </xdr:to>
    <xdr:sp>
      <xdr:nvSpPr>
        <xdr:cNvPr id="1" name="WordArt 1"/>
        <xdr:cNvSpPr>
          <a:spLocks/>
        </xdr:cNvSpPr>
      </xdr:nvSpPr>
      <xdr:spPr>
        <a:xfrm rot="19284796">
          <a:off x="1066800" y="3981450"/>
          <a:ext cx="6667500" cy="1143000"/>
        </a:xfrm>
        <a:prstGeom prst="rect"/>
        <a:noFill/>
      </xdr:spPr>
      <xdr:txBody>
        <a:bodyPr fromWordArt="1" wrap="none" lIns="91440" tIns="45720" rIns="91440" bIns="45720">
          <a:prstTxWarp prst="textPlain"/>
        </a:bodyPr>
        <a:p>
          <a:pPr algn="ctr"/>
          <a:r>
            <a:rPr sz="9600" kern="10" spc="0">
              <a:ln w="6350" cmpd="sng">
                <a:solidFill>
                  <a:srgbClr val="969696"/>
                </a:solidFill>
                <a:headEnd type="none"/>
                <a:tailEnd type="none"/>
              </a:ln>
              <a:solidFill>
                <a:srgbClr val="C0C0C0">
                  <a:alpha val="40000"/>
                </a:srgbClr>
              </a:solidFill>
              <a:latin typeface="Arial Black"/>
              <a:cs typeface="Arial Black"/>
            </a:rPr>
            <a:t>D R A F T</a:t>
          </a:r>
        </a:p>
      </xdr:txBody>
    </xdr:sp>
    <xdr:clientData/>
  </xdr:twoCellAnchor>
  <xdr:twoCellAnchor>
    <xdr:from>
      <xdr:col>0</xdr:col>
      <xdr:colOff>923925</xdr:colOff>
      <xdr:row>15</xdr:row>
      <xdr:rowOff>1362075</xdr:rowOff>
    </xdr:from>
    <xdr:to>
      <xdr:col>3</xdr:col>
      <xdr:colOff>1447800</xdr:colOff>
      <xdr:row>15</xdr:row>
      <xdr:rowOff>2609850</xdr:rowOff>
    </xdr:to>
    <xdr:sp>
      <xdr:nvSpPr>
        <xdr:cNvPr id="2" name="WordArt 1"/>
        <xdr:cNvSpPr>
          <a:spLocks/>
        </xdr:cNvSpPr>
      </xdr:nvSpPr>
      <xdr:spPr>
        <a:xfrm rot="19284796">
          <a:off x="923925" y="12277725"/>
          <a:ext cx="6667500" cy="1247775"/>
        </a:xfrm>
        <a:prstGeom prst="rect"/>
        <a:noFill/>
      </xdr:spPr>
      <xdr:txBody>
        <a:bodyPr fromWordArt="1" wrap="none" lIns="91440" tIns="45720" rIns="91440" bIns="45720">
          <a:prstTxWarp prst="textPlain"/>
        </a:bodyPr>
        <a:p>
          <a:pPr algn="ctr"/>
          <a:r>
            <a:rPr sz="9600" kern="10" spc="0">
              <a:ln w="6350" cmpd="sng">
                <a:solidFill>
                  <a:srgbClr val="969696"/>
                </a:solidFill>
                <a:headEnd type="none"/>
                <a:tailEnd type="none"/>
              </a:ln>
              <a:solidFill>
                <a:srgbClr val="C0C0C0">
                  <a:alpha val="40000"/>
                </a:srgbClr>
              </a:solidFill>
              <a:latin typeface="Arial Black"/>
              <a:cs typeface="Arial Black"/>
            </a:rPr>
            <a:t>D R A F 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saltoun\Local%20Settings\Temporary%20Internet%20Files\Content.IE5\DIUM21FO\Draft_SWAEC%20Ranking%20Matrix%20(2013-02-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WAEC Ranking Matrix"/>
      <sheetName val="Scoring Rubr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tabColor indexed="10"/>
  </sheetPr>
  <dimension ref="A1:J31"/>
  <sheetViews>
    <sheetView showGridLines="0" tabSelected="1" showOutlineSymbols="0" zoomScale="60" zoomScaleNormal="60" zoomScalePageLayoutView="0" workbookViewId="0" topLeftCell="A1">
      <pane ySplit="2" topLeftCell="A3" activePane="bottomLeft" state="frozen"/>
      <selection pane="topLeft" activeCell="B1" sqref="B1"/>
      <selection pane="bottomLeft" activeCell="A3" sqref="A3"/>
    </sheetView>
  </sheetViews>
  <sheetFormatPr defaultColWidth="9.140625" defaultRowHeight="12.75"/>
  <cols>
    <col min="1" max="1" width="6.00390625" style="339" customWidth="1"/>
    <col min="2" max="2" width="14.28125" style="335" customWidth="1"/>
    <col min="3" max="3" width="67.28125" style="335" customWidth="1"/>
    <col min="4" max="7" width="23.7109375" style="335" customWidth="1"/>
    <col min="8" max="16384" width="9.140625" style="335" customWidth="1"/>
  </cols>
  <sheetData>
    <row r="1" spans="1:10" ht="59.25" customHeight="1" thickTop="1">
      <c r="A1" s="351">
        <f>'SWAEC RANKING MATRIX'!$Y$1</f>
        <v>41334</v>
      </c>
      <c r="B1" s="352"/>
      <c r="C1" s="307" t="s">
        <v>159</v>
      </c>
      <c r="D1" s="126"/>
      <c r="E1" s="126"/>
      <c r="F1" s="126"/>
      <c r="G1" s="308"/>
      <c r="H1" s="333" t="s">
        <v>252</v>
      </c>
      <c r="I1" s="334"/>
      <c r="J1" s="334"/>
    </row>
    <row r="2" spans="1:10" ht="36" customHeight="1" thickBot="1">
      <c r="A2" s="309"/>
      <c r="B2" s="310"/>
      <c r="C2" s="311" t="s">
        <v>155</v>
      </c>
      <c r="D2" s="312" t="s">
        <v>32</v>
      </c>
      <c r="E2" s="313" t="s">
        <v>114</v>
      </c>
      <c r="F2" s="314" t="s">
        <v>115</v>
      </c>
      <c r="G2" s="315" t="s">
        <v>122</v>
      </c>
      <c r="H2" s="336" t="s">
        <v>114</v>
      </c>
      <c r="I2" s="336" t="s">
        <v>115</v>
      </c>
      <c r="J2" s="337" t="s">
        <v>253</v>
      </c>
    </row>
    <row r="3" spans="1:10" ht="36" customHeight="1" thickBot="1" thickTop="1">
      <c r="A3" s="316" t="str">
        <f>'SWAEC RANKING MATRIX'!D14</f>
        <v>I</v>
      </c>
      <c r="B3" s="317" t="str">
        <f>'SWAEC RANKING MATRIX'!E14</f>
        <v>10B-RWI</v>
      </c>
      <c r="C3" s="318" t="str">
        <f>'SWAEC RANKING MATRIX'!F14</f>
        <v>Santa Maria Intertie - Full</v>
      </c>
      <c r="D3" s="330">
        <f>'SWAEC RANKING MATRIX'!AD14</f>
        <v>1</v>
      </c>
      <c r="E3" s="342" t="str">
        <f>IF('SWAEC RANKING MATRIX'!P14&gt;='SWAEC RANKING MATRIX'!$P$32," GREEN",IF('SWAEC RANKING MATRIX'!P14&gt;='SWAEC RANKING MATRIX'!$P$33," SAGE",IF('SWAEC RANKING MATRIX'!P14&gt;='SWAEC RANKING MATRIX'!$P$34," YELLOW","RED")))</f>
        <v> GREEN</v>
      </c>
      <c r="F3" s="343" t="str">
        <f>IF('SWAEC RANKING MATRIX'!S14&gt;='SWAEC RANKING MATRIX'!$S$32," GREEN",IF('SWAEC RANKING MATRIX'!S14&gt;='SWAEC RANKING MATRIX'!$S$33," SAGE",IF('SWAEC RANKING MATRIX'!S14&gt;='SWAEC RANKING MATRIX'!$S$34," YELLOW","RED")))</f>
        <v> SAGE</v>
      </c>
      <c r="G3" s="344" t="str">
        <f>IF('SWAEC RANKING MATRIX'!AA14&gt;='SWAEC RANKING MATRIX'!$AA$32," GREEN",IF('SWAEC RANKING MATRIX'!AA14&gt;='SWAEC RANKING MATRIX'!$AA$33," SAGE",IF('SWAEC RANKING MATRIX'!AA14&gt;='SWAEC RANKING MATRIX'!$AA$34," YELLOW","RED")))</f>
        <v> GREEN</v>
      </c>
      <c r="H3" s="338">
        <f>'SWAEC RANKING MATRIX'!P14</f>
        <v>3.2962962962962963</v>
      </c>
      <c r="I3" s="338">
        <f>'SWAEC RANKING MATRIX'!S14</f>
        <v>2</v>
      </c>
      <c r="J3" s="338">
        <f>'SWAEC RANKING MATRIX'!AA14</f>
        <v>2.571428571428571</v>
      </c>
    </row>
    <row r="4" spans="1:10" ht="36" customHeight="1" thickBot="1">
      <c r="A4" s="316" t="str">
        <f>'SWAEC RANKING MATRIX'!D13</f>
        <v>H</v>
      </c>
      <c r="B4" s="317" t="str">
        <f>'SWAEC RANKING MATRIX'!E13</f>
        <v>10A-RWI</v>
      </c>
      <c r="C4" s="318" t="str">
        <f>'SWAEC RANKING MATRIX'!F13</f>
        <v>Santa Maria Intertie - Phase 1</v>
      </c>
      <c r="D4" s="330">
        <f>'SWAEC RANKING MATRIX'!AD13</f>
        <v>2</v>
      </c>
      <c r="E4" s="345" t="str">
        <f>IF('SWAEC RANKING MATRIX'!P13&gt;='SWAEC RANKING MATRIX'!$P$32," GREEN",IF('SWAEC RANKING MATRIX'!P13&gt;='SWAEC RANKING MATRIX'!$P$33," SAGE",IF('SWAEC RANKING MATRIX'!P13&gt;='SWAEC RANKING MATRIX'!$P$34," YELLOW","RED")))</f>
        <v> GREEN</v>
      </c>
      <c r="F4" s="346" t="str">
        <f>IF('SWAEC RANKING MATRIX'!S13&gt;='SWAEC RANKING MATRIX'!$S$32," GREEN",IF('SWAEC RANKING MATRIX'!S13&gt;='SWAEC RANKING MATRIX'!$S$33," SAGE",IF('SWAEC RANKING MATRIX'!S13&gt;='SWAEC RANKING MATRIX'!$S$34," YELLOW","RED")))</f>
        <v> YELLOW</v>
      </c>
      <c r="G4" s="347" t="str">
        <f>IF('SWAEC RANKING MATRIX'!AA13&gt;='SWAEC RANKING MATRIX'!$AA$32," GREEN",IF('SWAEC RANKING MATRIX'!AA13&gt;='SWAEC RANKING MATRIX'!$AA$33," SAGE",IF('SWAEC RANKING MATRIX'!AA13&gt;='SWAEC RANKING MATRIX'!$AA$34," YELLOW","RED")))</f>
        <v> GREEN</v>
      </c>
      <c r="H4" s="338">
        <f>'SWAEC RANKING MATRIX'!P13</f>
        <v>3.2962962962962963</v>
      </c>
      <c r="I4" s="338">
        <f>'SWAEC RANKING MATRIX'!S13</f>
        <v>1.6666666666666665</v>
      </c>
      <c r="J4" s="338">
        <f>'SWAEC RANKING MATRIX'!AA13</f>
        <v>2.571428571428571</v>
      </c>
    </row>
    <row r="5" spans="1:10" ht="36" customHeight="1" thickBot="1">
      <c r="A5" s="319" t="str">
        <f>'SWAEC RANKING MATRIX'!D9</f>
        <v>D</v>
      </c>
      <c r="B5" s="320" t="str">
        <f>'SWAEC RANKING MATRIX'!E9</f>
        <v>04-C</v>
      </c>
      <c r="C5" s="321" t="str">
        <f>'SWAEC RANKING MATRIX'!F9</f>
        <v>Conservation Programs (Current and Future)</v>
      </c>
      <c r="D5" s="331">
        <f>'SWAEC RANKING MATRIX'!AD9</f>
        <v>3</v>
      </c>
      <c r="E5" s="345" t="str">
        <f>IF('SWAEC RANKING MATRIX'!P9&gt;='SWAEC RANKING MATRIX'!$P$32," GREEN",IF('SWAEC RANKING MATRIX'!P9&gt;='SWAEC RANKING MATRIX'!$P$33," SAGE",IF('SWAEC RANKING MATRIX'!P9&gt;='SWAEC RANKING MATRIX'!$P$34," YELLOW","RED")))</f>
        <v>RED</v>
      </c>
      <c r="F5" s="346" t="str">
        <f>IF('SWAEC RANKING MATRIX'!S9&gt;='SWAEC RANKING MATRIX'!$S$32," GREEN",IF('SWAEC RANKING MATRIX'!S9&gt;='SWAEC RANKING MATRIX'!$S$33," SAGE",IF('SWAEC RANKING MATRIX'!S9&gt;='SWAEC RANKING MATRIX'!$S$34," YELLOW","RED")))</f>
        <v> GREEN</v>
      </c>
      <c r="G5" s="347" t="str">
        <f>IF('SWAEC RANKING MATRIX'!AA9&gt;='SWAEC RANKING MATRIX'!$AA$32," GREEN",IF('SWAEC RANKING MATRIX'!AA9&gt;='SWAEC RANKING MATRIX'!$AA$33," SAGE",IF('SWAEC RANKING MATRIX'!AA9&gt;='SWAEC RANKING MATRIX'!$AA$34," YELLOW","RED")))</f>
        <v> GREEN</v>
      </c>
      <c r="H5" s="338">
        <f>'SWAEC RANKING MATRIX'!P9</f>
        <v>0.8518518518518517</v>
      </c>
      <c r="I5" s="338">
        <f>'SWAEC RANKING MATRIX'!S9</f>
        <v>3</v>
      </c>
      <c r="J5" s="338">
        <f>'SWAEC RANKING MATRIX'!AA9</f>
        <v>2.6666666666666665</v>
      </c>
    </row>
    <row r="6" spans="1:10" ht="36" customHeight="1" thickBot="1">
      <c r="A6" s="319" t="str">
        <f>'SWAEC RANKING MATRIX'!D24</f>
        <v>S</v>
      </c>
      <c r="B6" s="320" t="str">
        <f>'SWAEC RANKING MATRIX'!E24</f>
        <v>19C-SEA</v>
      </c>
      <c r="C6" s="321" t="str">
        <f>'SWAEC RANKING MATRIX'!F24</f>
        <v>Brackish Water Desalination</v>
      </c>
      <c r="D6" s="331">
        <f>'SWAEC RANKING MATRIX'!AD24</f>
        <v>4</v>
      </c>
      <c r="E6" s="345" t="str">
        <f>IF('SWAEC RANKING MATRIX'!P24&gt;='SWAEC RANKING MATRIX'!$P$32," GREEN",IF('SWAEC RANKING MATRIX'!P24&gt;='SWAEC RANKING MATRIX'!$P$33," SAGE",IF('SWAEC RANKING MATRIX'!P24&gt;='SWAEC RANKING MATRIX'!$P$34," YELLOW","RED")))</f>
        <v> GREEN</v>
      </c>
      <c r="F6" s="346" t="str">
        <f>IF('SWAEC RANKING MATRIX'!S24&gt;='SWAEC RANKING MATRIX'!$S$32," GREEN",IF('SWAEC RANKING MATRIX'!S24&gt;='SWAEC RANKING MATRIX'!$S$33," SAGE",IF('SWAEC RANKING MATRIX'!S24&gt;='SWAEC RANKING MATRIX'!$S$34," YELLOW","RED")))</f>
        <v> SAGE</v>
      </c>
      <c r="G6" s="347" t="str">
        <f>IF('SWAEC RANKING MATRIX'!AA24&gt;='SWAEC RANKING MATRIX'!$AA$32," GREEN",IF('SWAEC RANKING MATRIX'!AA24&gt;='SWAEC RANKING MATRIX'!$AA$33," SAGE",IF('SWAEC RANKING MATRIX'!AA24&gt;='SWAEC RANKING MATRIX'!$AA$34," YELLOW","RED")))</f>
        <v> SAGE</v>
      </c>
      <c r="H6" s="338">
        <f>'SWAEC RANKING MATRIX'!P24</f>
        <v>2.6666666666666665</v>
      </c>
      <c r="I6" s="338">
        <f>'SWAEC RANKING MATRIX'!S24</f>
        <v>1.8333333333333333</v>
      </c>
      <c r="J6" s="338">
        <f>'SWAEC RANKING MATRIX'!AA24</f>
        <v>1.952380952380952</v>
      </c>
    </row>
    <row r="7" spans="1:10" ht="36" customHeight="1" thickBot="1">
      <c r="A7" s="319" t="str">
        <f>'SWAEC RANKING MATRIX'!D26</f>
        <v>U</v>
      </c>
      <c r="B7" s="320" t="str">
        <f>'SWAEC RANKING MATRIX'!E26</f>
        <v>20B-SEA</v>
      </c>
      <c r="C7" s="321" t="str">
        <f>'SWAEC RANKING MATRIX'!F26</f>
        <v>Solar Distillation - Coastal 
(Pilot Project Required for Proof of Concept)</v>
      </c>
      <c r="D7" s="331">
        <f>'SWAEC RANKING MATRIX'!AD26</f>
        <v>5</v>
      </c>
      <c r="E7" s="345" t="str">
        <f>IF('SWAEC RANKING MATRIX'!P26&gt;='SWAEC RANKING MATRIX'!$P$32," GREEN",IF('SWAEC RANKING MATRIX'!P26&gt;='SWAEC RANKING MATRIX'!$P$33," SAGE",IF('SWAEC RANKING MATRIX'!P26&gt;='SWAEC RANKING MATRIX'!$P$34," YELLOW","RED")))</f>
        <v> GREEN</v>
      </c>
      <c r="F7" s="346" t="str">
        <f>IF('SWAEC RANKING MATRIX'!S26&gt;='SWAEC RANKING MATRIX'!$S$32," GREEN",IF('SWAEC RANKING MATRIX'!S26&gt;='SWAEC RANKING MATRIX'!$S$33," SAGE",IF('SWAEC RANKING MATRIX'!S26&gt;='SWAEC RANKING MATRIX'!$S$34," YELLOW","RED")))</f>
        <v> SAGE</v>
      </c>
      <c r="G7" s="347" t="str">
        <f>IF('SWAEC RANKING MATRIX'!AA26&gt;='SWAEC RANKING MATRIX'!$AA$32," GREEN",IF('SWAEC RANKING MATRIX'!AA26&gt;='SWAEC RANKING MATRIX'!$AA$33," SAGE",IF('SWAEC RANKING MATRIX'!AA26&gt;='SWAEC RANKING MATRIX'!$AA$34," YELLOW","RED")))</f>
        <v> YELLOW</v>
      </c>
      <c r="H7" s="338">
        <f>'SWAEC RANKING MATRIX'!P26</f>
        <v>2.6666666666666665</v>
      </c>
      <c r="I7" s="338">
        <f>'SWAEC RANKING MATRIX'!S26</f>
        <v>2</v>
      </c>
      <c r="J7" s="338">
        <f>'SWAEC RANKING MATRIX'!AA26</f>
        <v>1.6190476190476188</v>
      </c>
    </row>
    <row r="8" spans="1:10" ht="36" customHeight="1" thickBot="1">
      <c r="A8" s="319" t="str">
        <f>'SWAEC RANKING MATRIX'!D19</f>
        <v>N</v>
      </c>
      <c r="B8" s="320" t="str">
        <f>'SWAEC RANKING MATRIX'!E19</f>
        <v>13-LG</v>
      </c>
      <c r="C8" s="321" t="str">
        <f>'SWAEC RANKING MATRIX'!F19</f>
        <v>Local Shallow Aquifer (Basin-wide Aquifer Study and Modeling in SLO and SB Counties Required)</v>
      </c>
      <c r="D8" s="331">
        <f>'SWAEC RANKING MATRIX'!AD19</f>
        <v>6</v>
      </c>
      <c r="E8" s="345" t="str">
        <f>IF('SWAEC RANKING MATRIX'!P19&gt;='SWAEC RANKING MATRIX'!$P$32," GREEN",IF('SWAEC RANKING MATRIX'!P19&gt;='SWAEC RANKING MATRIX'!$P$33," SAGE",IF('SWAEC RANKING MATRIX'!P19&gt;='SWAEC RANKING MATRIX'!$P$34," YELLOW","RED")))</f>
        <v> YELLOW</v>
      </c>
      <c r="F8" s="346" t="str">
        <f>IF('SWAEC RANKING MATRIX'!S19&gt;='SWAEC RANKING MATRIX'!$S$32," GREEN",IF('SWAEC RANKING MATRIX'!S19&gt;='SWAEC RANKING MATRIX'!$S$33," SAGE",IF('SWAEC RANKING MATRIX'!S19&gt;='SWAEC RANKING MATRIX'!$S$34," YELLOW","RED")))</f>
        <v> GREEN</v>
      </c>
      <c r="G8" s="347" t="str">
        <f>IF('SWAEC RANKING MATRIX'!AA19&gt;='SWAEC RANKING MATRIX'!$AA$32," GREEN",IF('SWAEC RANKING MATRIX'!AA19&gt;='SWAEC RANKING MATRIX'!$AA$33," SAGE",IF('SWAEC RANKING MATRIX'!AA19&gt;='SWAEC RANKING MATRIX'!$AA$34," YELLOW","RED")))</f>
        <v> YELLOW</v>
      </c>
      <c r="H8" s="338">
        <f>'SWAEC RANKING MATRIX'!P19</f>
        <v>1.2962962962962963</v>
      </c>
      <c r="I8" s="338">
        <f>'SWAEC RANKING MATRIX'!S19</f>
        <v>3.333333333333333</v>
      </c>
      <c r="J8" s="338">
        <f>'SWAEC RANKING MATRIX'!AA19</f>
        <v>1.5238095238095237</v>
      </c>
    </row>
    <row r="9" spans="1:10" ht="36" customHeight="1" thickBot="1">
      <c r="A9" s="319" t="str">
        <f>'SWAEC RANKING MATRIX'!D25</f>
        <v>T</v>
      </c>
      <c r="B9" s="320" t="str">
        <f>'SWAEC RANKING MATRIX'!E25</f>
        <v>20A-SEA</v>
      </c>
      <c r="C9" s="321" t="str">
        <f>'SWAEC RANKING MATRIX'!F25</f>
        <v>Solar Distillation - Inland 
(Pilot Project Required for Proof of Concept)</v>
      </c>
      <c r="D9" s="331">
        <f>'SWAEC RANKING MATRIX'!AD25</f>
        <v>7</v>
      </c>
      <c r="E9" s="345" t="str">
        <f>IF('SWAEC RANKING MATRIX'!P25&gt;='SWAEC RANKING MATRIX'!$P$32," GREEN",IF('SWAEC RANKING MATRIX'!P25&gt;='SWAEC RANKING MATRIX'!$P$33," SAGE",IF('SWAEC RANKING MATRIX'!P25&gt;='SWAEC RANKING MATRIX'!$P$34," YELLOW","RED")))</f>
        <v> GREEN</v>
      </c>
      <c r="F9" s="346" t="str">
        <f>IF('SWAEC RANKING MATRIX'!S25&gt;='SWAEC RANKING MATRIX'!$S$32," GREEN",IF('SWAEC RANKING MATRIX'!S25&gt;='SWAEC RANKING MATRIX'!$S$33," SAGE",IF('SWAEC RANKING MATRIX'!S25&gt;='SWAEC RANKING MATRIX'!$S$34," YELLOW","RED")))</f>
        <v> YELLOW</v>
      </c>
      <c r="G9" s="347" t="str">
        <f>IF('SWAEC RANKING MATRIX'!AA25&gt;='SWAEC RANKING MATRIX'!$AA$32," GREEN",IF('SWAEC RANKING MATRIX'!AA25&gt;='SWAEC RANKING MATRIX'!$AA$33," SAGE",IF('SWAEC RANKING MATRIX'!AA25&gt;='SWAEC RANKING MATRIX'!$AA$34," YELLOW","RED")))</f>
        <v> YELLOW</v>
      </c>
      <c r="H9" s="338">
        <f>'SWAEC RANKING MATRIX'!P25</f>
        <v>2.6666666666666665</v>
      </c>
      <c r="I9" s="338">
        <f>'SWAEC RANKING MATRIX'!S25</f>
        <v>1.6666666666666665</v>
      </c>
      <c r="J9" s="338">
        <f>'SWAEC RANKING MATRIX'!AA25</f>
        <v>1.6190476190476188</v>
      </c>
    </row>
    <row r="10" spans="1:10" ht="36" customHeight="1" thickBot="1">
      <c r="A10" s="319" t="str">
        <f>'SWAEC RANKING MATRIX'!D22</f>
        <v>Q</v>
      </c>
      <c r="B10" s="320" t="str">
        <f>'SWAEC RANKING MATRIX'!E22</f>
        <v>19A-SEA</v>
      </c>
      <c r="C10" s="321" t="str">
        <f>'SWAEC RANKING MATRIX'!F22</f>
        <v>Seawater Desalination - P66 Outfall</v>
      </c>
      <c r="D10" s="331">
        <f>'SWAEC RANKING MATRIX'!AD22</f>
        <v>8</v>
      </c>
      <c r="E10" s="345" t="str">
        <f>IF('SWAEC RANKING MATRIX'!P22&gt;='SWAEC RANKING MATRIX'!$P$32," GREEN",IF('SWAEC RANKING MATRIX'!P22&gt;='SWAEC RANKING MATRIX'!$P$33," SAGE",IF('SWAEC RANKING MATRIX'!P22&gt;='SWAEC RANKING MATRIX'!$P$34," YELLOW","RED")))</f>
        <v> GREEN</v>
      </c>
      <c r="F10" s="346" t="str">
        <f>IF('SWAEC RANKING MATRIX'!S22&gt;='SWAEC RANKING MATRIX'!$S$32," GREEN",IF('SWAEC RANKING MATRIX'!S22&gt;='SWAEC RANKING MATRIX'!$S$33," SAGE",IF('SWAEC RANKING MATRIX'!S22&gt;='SWAEC RANKING MATRIX'!$S$34," YELLOW","RED")))</f>
        <v> YELLOW</v>
      </c>
      <c r="G10" s="347" t="str">
        <f>IF('SWAEC RANKING MATRIX'!AA22&gt;='SWAEC RANKING MATRIX'!$AA$32," GREEN",IF('SWAEC RANKING MATRIX'!AA22&gt;='SWAEC RANKING MATRIX'!$AA$33," SAGE",IF('SWAEC RANKING MATRIX'!AA22&gt;='SWAEC RANKING MATRIX'!$AA$34," YELLOW","RED")))</f>
        <v> YELLOW</v>
      </c>
      <c r="H10" s="338">
        <f>'SWAEC RANKING MATRIX'!P22</f>
        <v>2.6666666666666665</v>
      </c>
      <c r="I10" s="338">
        <f>'SWAEC RANKING MATRIX'!S22</f>
        <v>1.5</v>
      </c>
      <c r="J10" s="338">
        <f>'SWAEC RANKING MATRIX'!AA22</f>
        <v>1.7619047619047619</v>
      </c>
    </row>
    <row r="11" spans="1:10" ht="36" customHeight="1" thickBot="1">
      <c r="A11" s="319" t="str">
        <f>'SWAEC RANKING MATRIX'!D17</f>
        <v>L</v>
      </c>
      <c r="B11" s="320" t="str">
        <f>'SWAEC RANKING MATRIX'!E17</f>
        <v>11-RWW</v>
      </c>
      <c r="C11" s="321" t="str">
        <f>'SWAEC RANKING MATRIX'!F17</f>
        <v>Acquire Waste Water Supply from South SLO County Sanitary District</v>
      </c>
      <c r="D11" s="331">
        <f>'SWAEC RANKING MATRIX'!AD17</f>
        <v>9</v>
      </c>
      <c r="E11" s="345" t="str">
        <f>IF('SWAEC RANKING MATRIX'!P17&gt;='SWAEC RANKING MATRIX'!$P$32," GREEN",IF('SWAEC RANKING MATRIX'!P17&gt;='SWAEC RANKING MATRIX'!$P$33," SAGE",IF('SWAEC RANKING MATRIX'!P17&gt;='SWAEC RANKING MATRIX'!$P$34," YELLOW","RED")))</f>
        <v> SAGE</v>
      </c>
      <c r="F11" s="346" t="str">
        <f>IF('SWAEC RANKING MATRIX'!S17&gt;='SWAEC RANKING MATRIX'!$S$32," GREEN",IF('SWAEC RANKING MATRIX'!S17&gt;='SWAEC RANKING MATRIX'!$S$33," SAGE",IF('SWAEC RANKING MATRIX'!S17&gt;='SWAEC RANKING MATRIX'!$S$34," YELLOW","RED")))</f>
        <v> SAGE</v>
      </c>
      <c r="G11" s="347" t="str">
        <f>IF('SWAEC RANKING MATRIX'!AA17&gt;='SWAEC RANKING MATRIX'!$AA$32," GREEN",IF('SWAEC RANKING MATRIX'!AA17&gt;='SWAEC RANKING MATRIX'!$AA$33," SAGE",IF('SWAEC RANKING MATRIX'!AA17&gt;='SWAEC RANKING MATRIX'!$AA$34," YELLOW","RED")))</f>
        <v> SAGE</v>
      </c>
      <c r="H11" s="338">
        <f>'SWAEC RANKING MATRIX'!P17</f>
        <v>1.8888888888888888</v>
      </c>
      <c r="I11" s="338">
        <f>'SWAEC RANKING MATRIX'!S17</f>
        <v>1.8333333333333333</v>
      </c>
      <c r="J11" s="338">
        <f>'SWAEC RANKING MATRIX'!AA17</f>
        <v>2.095238095238095</v>
      </c>
    </row>
    <row r="12" spans="1:10" ht="36" customHeight="1" thickBot="1">
      <c r="A12" s="319" t="str">
        <f>'SWAEC RANKING MATRIX'!D23</f>
        <v>R</v>
      </c>
      <c r="B12" s="320" t="str">
        <f>'SWAEC RANKING MATRIX'!E23</f>
        <v>19B-SEA</v>
      </c>
      <c r="C12" s="321" t="str">
        <f>'SWAEC RANKING MATRIX'!F23</f>
        <v>Seawater Desalination - New Outfall</v>
      </c>
      <c r="D12" s="331">
        <f>'SWAEC RANKING MATRIX'!AD23</f>
        <v>10</v>
      </c>
      <c r="E12" s="345" t="str">
        <f>IF('SWAEC RANKING MATRIX'!P23&gt;='SWAEC RANKING MATRIX'!$P$32," GREEN",IF('SWAEC RANKING MATRIX'!P23&gt;='SWAEC RANKING MATRIX'!$P$33," SAGE",IF('SWAEC RANKING MATRIX'!P23&gt;='SWAEC RANKING MATRIX'!$P$34," YELLOW","RED")))</f>
        <v> GREEN</v>
      </c>
      <c r="F12" s="346" t="str">
        <f>IF('SWAEC RANKING MATRIX'!S23&gt;='SWAEC RANKING MATRIX'!$S$32," GREEN",IF('SWAEC RANKING MATRIX'!S23&gt;='SWAEC RANKING MATRIX'!$S$33," SAGE",IF('SWAEC RANKING MATRIX'!S23&gt;='SWAEC RANKING MATRIX'!$S$34," YELLOW","RED")))</f>
        <v> YELLOW</v>
      </c>
      <c r="G12" s="347" t="str">
        <f>IF('SWAEC RANKING MATRIX'!AA23&gt;='SWAEC RANKING MATRIX'!$AA$32," GREEN",IF('SWAEC RANKING MATRIX'!AA23&gt;='SWAEC RANKING MATRIX'!$AA$33," SAGE",IF('SWAEC RANKING MATRIX'!AA23&gt;='SWAEC RANKING MATRIX'!$AA$34," YELLOW","RED")))</f>
        <v> YELLOW</v>
      </c>
      <c r="H12" s="338">
        <f>'SWAEC RANKING MATRIX'!P23</f>
        <v>2.6666666666666665</v>
      </c>
      <c r="I12" s="338">
        <f>'SWAEC RANKING MATRIX'!S23</f>
        <v>1.3333333333333333</v>
      </c>
      <c r="J12" s="338">
        <f>'SWAEC RANKING MATRIX'!AA23</f>
        <v>1.7619047619047619</v>
      </c>
    </row>
    <row r="13" spans="1:10" ht="36" customHeight="1" thickBot="1">
      <c r="A13" s="319" t="str">
        <f>'SWAEC RANKING MATRIX'!D11</f>
        <v>F</v>
      </c>
      <c r="B13" s="320" t="str">
        <f>'SWAEC RANKING MATRIX'!E11</f>
        <v>07-AIR</v>
      </c>
      <c r="C13" s="321" t="str">
        <f>'SWAEC RANKING MATRIX'!F11</f>
        <v>Phillips 66 Refinery Process Water Reuse</v>
      </c>
      <c r="D13" s="331">
        <f>'SWAEC RANKING MATRIX'!AD11</f>
        <v>11</v>
      </c>
      <c r="E13" s="345" t="str">
        <f>IF('SWAEC RANKING MATRIX'!P11&gt;='SWAEC RANKING MATRIX'!$P$32," GREEN",IF('SWAEC RANKING MATRIX'!P11&gt;='SWAEC RANKING MATRIX'!$P$33," SAGE",IF('SWAEC RANKING MATRIX'!P11&gt;='SWAEC RANKING MATRIX'!$P$34," YELLOW","RED")))</f>
        <v>RED</v>
      </c>
      <c r="F13" s="346" t="str">
        <f>IF('SWAEC RANKING MATRIX'!S11&gt;='SWAEC RANKING MATRIX'!$S$32," GREEN",IF('SWAEC RANKING MATRIX'!S11&gt;='SWAEC RANKING MATRIX'!$S$33," SAGE",IF('SWAEC RANKING MATRIX'!S11&gt;='SWAEC RANKING MATRIX'!$S$34," YELLOW","RED")))</f>
        <v> SAGE</v>
      </c>
      <c r="G13" s="347" t="str">
        <f>IF('SWAEC RANKING MATRIX'!AA11&gt;='SWAEC RANKING MATRIX'!$AA$32," GREEN",IF('SWAEC RANKING MATRIX'!AA11&gt;='SWAEC RANKING MATRIX'!$AA$33," SAGE",IF('SWAEC RANKING MATRIX'!AA11&gt;='SWAEC RANKING MATRIX'!$AA$34," YELLOW","RED")))</f>
        <v> GREEN</v>
      </c>
      <c r="H13" s="338">
        <f>'SWAEC RANKING MATRIX'!P11</f>
        <v>0.9259259259259258</v>
      </c>
      <c r="I13" s="338">
        <f>'SWAEC RANKING MATRIX'!S11</f>
        <v>2.333333333333333</v>
      </c>
      <c r="J13" s="338">
        <f>'SWAEC RANKING MATRIX'!AA11</f>
        <v>2.333333333333333</v>
      </c>
    </row>
    <row r="14" spans="1:10" ht="36" customHeight="1" thickBot="1">
      <c r="A14" s="319" t="str">
        <f>'SWAEC RANKING MATRIX'!D18</f>
        <v>M</v>
      </c>
      <c r="B14" s="320" t="str">
        <f>'SWAEC RANKING MATRIX'!E18</f>
        <v>12-RWW</v>
      </c>
      <c r="C14" s="321" t="str">
        <f>'SWAEC RANKING MATRIX'!F18</f>
        <v>Acquire Waste Water Supply from Pismo Beach</v>
      </c>
      <c r="D14" s="331">
        <f>'SWAEC RANKING MATRIX'!AD18</f>
        <v>12</v>
      </c>
      <c r="E14" s="345" t="str">
        <f>IF('SWAEC RANKING MATRIX'!P18&gt;='SWAEC RANKING MATRIX'!$P$32," GREEN",IF('SWAEC RANKING MATRIX'!P18&gt;='SWAEC RANKING MATRIX'!$P$33," SAGE",IF('SWAEC RANKING MATRIX'!P18&gt;='SWAEC RANKING MATRIX'!$P$34," YELLOW","RED")))</f>
        <v> YELLOW</v>
      </c>
      <c r="F14" s="346" t="str">
        <f>IF('SWAEC RANKING MATRIX'!S18&gt;='SWAEC RANKING MATRIX'!$S$32," GREEN",IF('SWAEC RANKING MATRIX'!S18&gt;='SWAEC RANKING MATRIX'!$S$33," SAGE",IF('SWAEC RANKING MATRIX'!S18&gt;='SWAEC RANKING MATRIX'!$S$34," YELLOW","RED")))</f>
        <v> SAGE</v>
      </c>
      <c r="G14" s="347" t="str">
        <f>IF('SWAEC RANKING MATRIX'!AA18&gt;='SWAEC RANKING MATRIX'!$AA$32," GREEN",IF('SWAEC RANKING MATRIX'!AA18&gt;='SWAEC RANKING MATRIX'!$AA$33," SAGE",IF('SWAEC RANKING MATRIX'!AA18&gt;='SWAEC RANKING MATRIX'!$AA$34," YELLOW","RED")))</f>
        <v> SAGE</v>
      </c>
      <c r="H14" s="338">
        <f>'SWAEC RANKING MATRIX'!P18</f>
        <v>1.4814814814814814</v>
      </c>
      <c r="I14" s="338">
        <f>'SWAEC RANKING MATRIX'!S18</f>
        <v>1.8333333333333333</v>
      </c>
      <c r="J14" s="338">
        <f>'SWAEC RANKING MATRIX'!AA18</f>
        <v>2.095238095238095</v>
      </c>
    </row>
    <row r="15" spans="1:10" ht="36" customHeight="1" thickBot="1">
      <c r="A15" s="319" t="str">
        <f>'SWAEC RANKING MATRIX'!D12</f>
        <v>G</v>
      </c>
      <c r="B15" s="320" t="str">
        <f>'SWAEC RANKING MATRIX'!E12</f>
        <v>09-AIR</v>
      </c>
      <c r="C15" s="321" t="str">
        <f>'SWAEC RANKING MATRIX'!F12</f>
        <v>PXP Arroyo Grande Production Wastewater Reuse</v>
      </c>
      <c r="D15" s="331">
        <f>'SWAEC RANKING MATRIX'!AD12</f>
        <v>13</v>
      </c>
      <c r="E15" s="345" t="str">
        <f>IF('SWAEC RANKING MATRIX'!P12&gt;='SWAEC RANKING MATRIX'!$P$32," GREEN",IF('SWAEC RANKING MATRIX'!P12&gt;='SWAEC RANKING MATRIX'!$P$33," SAGE",IF('SWAEC RANKING MATRIX'!P12&gt;='SWAEC RANKING MATRIX'!$P$34," YELLOW","RED")))</f>
        <v> YELLOW</v>
      </c>
      <c r="F15" s="346" t="str">
        <f>IF('SWAEC RANKING MATRIX'!S12&gt;='SWAEC RANKING MATRIX'!$S$32," GREEN",IF('SWAEC RANKING MATRIX'!S12&gt;='SWAEC RANKING MATRIX'!$S$33," SAGE",IF('SWAEC RANKING MATRIX'!S12&gt;='SWAEC RANKING MATRIX'!$S$34," YELLOW","RED")))</f>
        <v> YELLOW</v>
      </c>
      <c r="G15" s="347" t="str">
        <f>IF('SWAEC RANKING MATRIX'!AA12&gt;='SWAEC RANKING MATRIX'!$AA$32," GREEN",IF('SWAEC RANKING MATRIX'!AA12&gt;='SWAEC RANKING MATRIX'!$AA$33," SAGE",IF('SWAEC RANKING MATRIX'!AA12&gt;='SWAEC RANKING MATRIX'!$AA$34," YELLOW","RED")))</f>
        <v> SAGE</v>
      </c>
      <c r="H15" s="338">
        <f>'SWAEC RANKING MATRIX'!P12</f>
        <v>1.5555555555555556</v>
      </c>
      <c r="I15" s="338">
        <f>'SWAEC RANKING MATRIX'!S12</f>
        <v>1.6666666666666665</v>
      </c>
      <c r="J15" s="338">
        <f>'SWAEC RANKING MATRIX'!AA12</f>
        <v>1.952380952380952</v>
      </c>
    </row>
    <row r="16" spans="1:10" ht="36" customHeight="1" thickBot="1">
      <c r="A16" s="319" t="str">
        <f>'SWAEC RANKING MATRIX'!D7</f>
        <v>B</v>
      </c>
      <c r="B16" s="320" t="str">
        <f>'SWAEC RANKING MATRIX'!E7</f>
        <v>01B-SW</v>
      </c>
      <c r="C16" s="321" t="str">
        <f>'SWAEC RANKING MATRIX'!F7</f>
        <v>Acquire Excess Table A Allocation identified by CCWA-SLOCFCWCD &amp; Buy-into CCWA Pipeline</v>
      </c>
      <c r="D16" s="331">
        <f>'SWAEC RANKING MATRIX'!AD7</f>
        <v>14</v>
      </c>
      <c r="E16" s="345" t="str">
        <f>IF('SWAEC RANKING MATRIX'!P7&gt;='SWAEC RANKING MATRIX'!$P$32," GREEN",IF('SWAEC RANKING MATRIX'!P7&gt;='SWAEC RANKING MATRIX'!$P$33," SAGE",IF('SWAEC RANKING MATRIX'!P7&gt;='SWAEC RANKING MATRIX'!$P$34," YELLOW","RED")))</f>
        <v> SAGE</v>
      </c>
      <c r="F16" s="346" t="str">
        <f>IF('SWAEC RANKING MATRIX'!S7&gt;='SWAEC RANKING MATRIX'!$S$32," GREEN",IF('SWAEC RANKING MATRIX'!S7&gt;='SWAEC RANKING MATRIX'!$S$33," SAGE",IF('SWAEC RANKING MATRIX'!S7&gt;='SWAEC RANKING MATRIX'!$S$34," YELLOW","RED")))</f>
        <v>RED</v>
      </c>
      <c r="G16" s="347" t="str">
        <f>IF('SWAEC RANKING MATRIX'!AA7&gt;='SWAEC RANKING MATRIX'!$AA$32," GREEN",IF('SWAEC RANKING MATRIX'!AA7&gt;='SWAEC RANKING MATRIX'!$AA$33," SAGE",IF('SWAEC RANKING MATRIX'!AA7&gt;='SWAEC RANKING MATRIX'!$AA$34," YELLOW","RED")))</f>
        <v> GREEN</v>
      </c>
      <c r="H16" s="338">
        <f>'SWAEC RANKING MATRIX'!P7</f>
        <v>2.0370370370370368</v>
      </c>
      <c r="I16" s="338">
        <f>'SWAEC RANKING MATRIX'!S7</f>
        <v>0.6666666666666666</v>
      </c>
      <c r="J16" s="338">
        <f>'SWAEC RANKING MATRIX'!AA7</f>
        <v>2.2857142857142856</v>
      </c>
    </row>
    <row r="17" spans="1:10" ht="36" customHeight="1" thickBot="1">
      <c r="A17" s="319" t="str">
        <f>'SWAEC RANKING MATRIX'!D6</f>
        <v>A</v>
      </c>
      <c r="B17" s="320" t="str">
        <f>'SWAEC RANKING MATRIX'!E6</f>
        <v>01A-SW</v>
      </c>
      <c r="C17" s="321" t="str">
        <f>'SWAEC RANKING MATRIX'!F6</f>
        <v>Acquire Unused Table A Amount from SLOCFCWCD</v>
      </c>
      <c r="D17" s="331">
        <f>'SWAEC RANKING MATRIX'!AD6</f>
        <v>15</v>
      </c>
      <c r="E17" s="345" t="str">
        <f>IF('SWAEC RANKING MATRIX'!P6&gt;='SWAEC RANKING MATRIX'!$P$32," GREEN",IF('SWAEC RANKING MATRIX'!P6&gt;='SWAEC RANKING MATRIX'!$P$33," SAGE",IF('SWAEC RANKING MATRIX'!P6&gt;='SWAEC RANKING MATRIX'!$P$34," YELLOW","RED")))</f>
        <v> SAGE</v>
      </c>
      <c r="F17" s="346" t="str">
        <f>IF('SWAEC RANKING MATRIX'!S6&gt;='SWAEC RANKING MATRIX'!$S$32," GREEN",IF('SWAEC RANKING MATRIX'!S6&gt;='SWAEC RANKING MATRIX'!$S$33," SAGE",IF('SWAEC RANKING MATRIX'!S6&gt;='SWAEC RANKING MATRIX'!$S$34," YELLOW","RED")))</f>
        <v>RED</v>
      </c>
      <c r="G17" s="347" t="str">
        <f>IF('SWAEC RANKING MATRIX'!AA6&gt;='SWAEC RANKING MATRIX'!$AA$32," GREEN",IF('SWAEC RANKING MATRIX'!AA6&gt;='SWAEC RANKING MATRIX'!$AA$33," SAGE",IF('SWAEC RANKING MATRIX'!AA6&gt;='SWAEC RANKING MATRIX'!$AA$34," YELLOW","RED")))</f>
        <v> SAGE</v>
      </c>
      <c r="H17" s="338">
        <f>'SWAEC RANKING MATRIX'!P6</f>
        <v>2.3703703703703702</v>
      </c>
      <c r="I17" s="338">
        <f>'SWAEC RANKING MATRIX'!S6</f>
        <v>0.6666666666666666</v>
      </c>
      <c r="J17" s="338">
        <f>'SWAEC RANKING MATRIX'!AA6</f>
        <v>1.857142857142857</v>
      </c>
    </row>
    <row r="18" spans="1:10" ht="36" customHeight="1" thickBot="1">
      <c r="A18" s="319" t="str">
        <f>'SWAEC RANKING MATRIX'!D8</f>
        <v>C</v>
      </c>
      <c r="B18" s="320" t="str">
        <f>'SWAEC RANKING MATRIX'!E8</f>
        <v>02-SW</v>
      </c>
      <c r="C18" s="321" t="str">
        <f>'SWAEC RANKING MATRIX'!F8</f>
        <v>Purchase Unused Table A Allocation from SWP Participants &amp; Buy-into CCWA Pipeline</v>
      </c>
      <c r="D18" s="331">
        <f>'SWAEC RANKING MATRIX'!AD8</f>
        <v>16</v>
      </c>
      <c r="E18" s="345" t="str">
        <f>IF('SWAEC RANKING MATRIX'!P8&gt;='SWAEC RANKING MATRIX'!$P$32," GREEN",IF('SWAEC RANKING MATRIX'!P8&gt;='SWAEC RANKING MATRIX'!$P$33," SAGE",IF('SWAEC RANKING MATRIX'!P8&gt;='SWAEC RANKING MATRIX'!$P$34," YELLOW","RED")))</f>
        <v> YELLOW</v>
      </c>
      <c r="F18" s="346" t="str">
        <f>IF('SWAEC RANKING MATRIX'!S8&gt;='SWAEC RANKING MATRIX'!$S$32," GREEN",IF('SWAEC RANKING MATRIX'!S8&gt;='SWAEC RANKING MATRIX'!$S$33," SAGE",IF('SWAEC RANKING MATRIX'!S8&gt;='SWAEC RANKING MATRIX'!$S$34," YELLOW","RED")))</f>
        <v> YELLOW</v>
      </c>
      <c r="G18" s="347" t="str">
        <f>IF('SWAEC RANKING MATRIX'!AA8&gt;='SWAEC RANKING MATRIX'!$AA$32," GREEN",IF('SWAEC RANKING MATRIX'!AA8&gt;='SWAEC RANKING MATRIX'!$AA$33," SAGE",IF('SWAEC RANKING MATRIX'!AA8&gt;='SWAEC RANKING MATRIX'!$AA$34," YELLOW","RED")))</f>
        <v> SAGE</v>
      </c>
      <c r="H18" s="338">
        <f>'SWAEC RANKING MATRIX'!P8</f>
        <v>1.4444444444444442</v>
      </c>
      <c r="I18" s="338">
        <f>'SWAEC RANKING MATRIX'!S8</f>
        <v>1.5</v>
      </c>
      <c r="J18" s="338">
        <f>'SWAEC RANKING MATRIX'!AA8</f>
        <v>1.9047619047619047</v>
      </c>
    </row>
    <row r="19" spans="1:10" ht="36" customHeight="1" thickBot="1">
      <c r="A19" s="319" t="str">
        <f>'SWAEC RANKING MATRIX'!D15</f>
        <v>J</v>
      </c>
      <c r="B19" s="320" t="str">
        <f>'SWAEC RANKING MATRIX'!E15</f>
        <v>10C-RWI</v>
      </c>
      <c r="C19" s="321" t="str">
        <f>'SWAEC RANKING MATRIX'!F15</f>
        <v>Oceano Intertie</v>
      </c>
      <c r="D19" s="331">
        <f>'SWAEC RANKING MATRIX'!AD15</f>
        <v>17</v>
      </c>
      <c r="E19" s="345" t="str">
        <f>IF('SWAEC RANKING MATRIX'!P15&gt;='SWAEC RANKING MATRIX'!$P$32," GREEN",IF('SWAEC RANKING MATRIX'!P15&gt;='SWAEC RANKING MATRIX'!$P$33," SAGE",IF('SWAEC RANKING MATRIX'!P15&gt;='SWAEC RANKING MATRIX'!$P$34," YELLOW","RED")))</f>
        <v>RED</v>
      </c>
      <c r="F19" s="346" t="str">
        <f>IF('SWAEC RANKING MATRIX'!S15&gt;='SWAEC RANKING MATRIX'!$S$32," GREEN",IF('SWAEC RANKING MATRIX'!S15&gt;='SWAEC RANKING MATRIX'!$S$33," SAGE",IF('SWAEC RANKING MATRIX'!S15&gt;='SWAEC RANKING MATRIX'!$S$34," YELLOW","RED")))</f>
        <v> YELLOW</v>
      </c>
      <c r="G19" s="347" t="str">
        <f>IF('SWAEC RANKING MATRIX'!AA15&gt;='SWAEC RANKING MATRIX'!$AA$32," GREEN",IF('SWAEC RANKING MATRIX'!AA15&gt;='SWAEC RANKING MATRIX'!$AA$33," SAGE",IF('SWAEC RANKING MATRIX'!AA15&gt;='SWAEC RANKING MATRIX'!$AA$34," YELLOW","RED")))</f>
        <v> YELLOW</v>
      </c>
      <c r="H19" s="338">
        <f>'SWAEC RANKING MATRIX'!P15</f>
        <v>1</v>
      </c>
      <c r="I19" s="338">
        <f>'SWAEC RANKING MATRIX'!S15</f>
        <v>1.1666666666666665</v>
      </c>
      <c r="J19" s="338">
        <f>'SWAEC RANKING MATRIX'!AA15</f>
        <v>1.7619047619047619</v>
      </c>
    </row>
    <row r="20" spans="1:10" ht="36" customHeight="1" thickBot="1">
      <c r="A20" s="319" t="str">
        <f>'SWAEC RANKING MATRIX'!D16</f>
        <v>K</v>
      </c>
      <c r="B20" s="320" t="str">
        <f>'SWAEC RANKING MATRIX'!E16</f>
        <v>10D-RWI</v>
      </c>
      <c r="C20" s="321" t="str">
        <f>'SWAEC RANKING MATRIX'!F16</f>
        <v> Nacimiento Water Project Intertie</v>
      </c>
      <c r="D20" s="331">
        <f>'SWAEC RANKING MATRIX'!AD16</f>
        <v>18</v>
      </c>
      <c r="E20" s="345" t="str">
        <f>IF('SWAEC RANKING MATRIX'!P16&gt;='SWAEC RANKING MATRIX'!$P$32," GREEN",IF('SWAEC RANKING MATRIX'!P16&gt;='SWAEC RANKING MATRIX'!$P$33," SAGE",IF('SWAEC RANKING MATRIX'!P16&gt;='SWAEC RANKING MATRIX'!$P$34," YELLOW","RED")))</f>
        <v> YELLOW</v>
      </c>
      <c r="F20" s="346" t="str">
        <f>IF('SWAEC RANKING MATRIX'!S16&gt;='SWAEC RANKING MATRIX'!$S$32," GREEN",IF('SWAEC RANKING MATRIX'!S16&gt;='SWAEC RANKING MATRIX'!$S$33," SAGE",IF('SWAEC RANKING MATRIX'!S16&gt;='SWAEC RANKING MATRIX'!$S$34," YELLOW","RED")))</f>
        <v>RED</v>
      </c>
      <c r="G20" s="347" t="str">
        <f>IF('SWAEC RANKING MATRIX'!AA16&gt;='SWAEC RANKING MATRIX'!$AA$32," GREEN",IF('SWAEC RANKING MATRIX'!AA16&gt;='SWAEC RANKING MATRIX'!$AA$33," SAGE",IF('SWAEC RANKING MATRIX'!AA16&gt;='SWAEC RANKING MATRIX'!$AA$34," YELLOW","RED")))</f>
        <v> YELLOW</v>
      </c>
      <c r="H20" s="338">
        <f>'SWAEC RANKING MATRIX'!P16</f>
        <v>1.5185185185185184</v>
      </c>
      <c r="I20" s="338">
        <f>'SWAEC RANKING MATRIX'!S16</f>
        <v>0.5</v>
      </c>
      <c r="J20" s="338">
        <f>'SWAEC RANKING MATRIX'!AA16</f>
        <v>1.5238095238095237</v>
      </c>
    </row>
    <row r="21" spans="1:10" ht="36" customHeight="1" thickBot="1">
      <c r="A21" s="319" t="str">
        <f>'SWAEC RANKING MATRIX'!D10</f>
        <v>E</v>
      </c>
      <c r="B21" s="320" t="str">
        <f>'SWAEC RANKING MATRIX'!E10</f>
        <v>06-AIR</v>
      </c>
      <c r="C21" s="321" t="str">
        <f>'SWAEC RANKING MATRIX'!F10</f>
        <v>Agricultural Water Reuse</v>
      </c>
      <c r="D21" s="331">
        <f>'SWAEC RANKING MATRIX'!AD10</f>
        <v>19</v>
      </c>
      <c r="E21" s="345" t="str">
        <f>IF('SWAEC RANKING MATRIX'!P10&gt;='SWAEC RANKING MATRIX'!$P$32," GREEN",IF('SWAEC RANKING MATRIX'!P10&gt;='SWAEC RANKING MATRIX'!$P$33," SAGE",IF('SWAEC RANKING MATRIX'!P10&gt;='SWAEC RANKING MATRIX'!$P$34," YELLOW","RED")))</f>
        <v>RED</v>
      </c>
      <c r="F21" s="346" t="str">
        <f>IF('SWAEC RANKING MATRIX'!S10&gt;='SWAEC RANKING MATRIX'!$S$32," GREEN",IF('SWAEC RANKING MATRIX'!S10&gt;='SWAEC RANKING MATRIX'!$S$33," SAGE",IF('SWAEC RANKING MATRIX'!S10&gt;='SWAEC RANKING MATRIX'!$S$34," YELLOW","RED")))</f>
        <v>RED</v>
      </c>
      <c r="G21" s="347" t="str">
        <f>IF('SWAEC RANKING MATRIX'!AA10&gt;='SWAEC RANKING MATRIX'!$AA$32," GREEN",IF('SWAEC RANKING MATRIX'!AA10&gt;='SWAEC RANKING MATRIX'!$AA$33," SAGE",IF('SWAEC RANKING MATRIX'!AA10&gt;='SWAEC RANKING MATRIX'!$AA$34," YELLOW","RED")))</f>
        <v> YELLOW</v>
      </c>
      <c r="H21" s="338">
        <f>'SWAEC RANKING MATRIX'!P10</f>
        <v>0.5555555555555556</v>
      </c>
      <c r="I21" s="338">
        <f>'SWAEC RANKING MATRIX'!S10</f>
        <v>0.3333333333333333</v>
      </c>
      <c r="J21" s="338">
        <f>'SWAEC RANKING MATRIX'!AA10</f>
        <v>1.5238095238095237</v>
      </c>
    </row>
    <row r="22" spans="1:10" ht="36" customHeight="1" thickBot="1">
      <c r="A22" s="319" t="str">
        <f>'SWAEC RANKING MATRIX'!D20</f>
        <v>O</v>
      </c>
      <c r="B22" s="320" t="str">
        <f>'SWAEC RANKING MATRIX'!E20</f>
        <v>14-LG</v>
      </c>
      <c r="C22" s="321" t="str">
        <f>'SWAEC RANKING MATRIX'!F20</f>
        <v>Dana Wells</v>
      </c>
      <c r="D22" s="331">
        <f>'SWAEC RANKING MATRIX'!AD20</f>
        <v>20</v>
      </c>
      <c r="E22" s="345" t="str">
        <f>IF('SWAEC RANKING MATRIX'!P20&gt;='SWAEC RANKING MATRIX'!$P$32," GREEN",IF('SWAEC RANKING MATRIX'!P20&gt;='SWAEC RANKING MATRIX'!$P$33," SAGE",IF('SWAEC RANKING MATRIX'!P20&gt;='SWAEC RANKING MATRIX'!$P$34," YELLOW","RED")))</f>
        <v>RED</v>
      </c>
      <c r="F22" s="346" t="str">
        <f>IF('SWAEC RANKING MATRIX'!S20&gt;='SWAEC RANKING MATRIX'!$S$32," GREEN",IF('SWAEC RANKING MATRIX'!S20&gt;='SWAEC RANKING MATRIX'!$S$33," SAGE",IF('SWAEC RANKING MATRIX'!S20&gt;='SWAEC RANKING MATRIX'!$S$34," YELLOW","RED")))</f>
        <v>RED</v>
      </c>
      <c r="G22" s="347" t="str">
        <f>IF('SWAEC RANKING MATRIX'!AA20&gt;='SWAEC RANKING MATRIX'!$AA$32," GREEN",IF('SWAEC RANKING MATRIX'!AA20&gt;='SWAEC RANKING MATRIX'!$AA$33," SAGE",IF('SWAEC RANKING MATRIX'!AA20&gt;='SWAEC RANKING MATRIX'!$AA$34," YELLOW","RED")))</f>
        <v> YELLOW</v>
      </c>
      <c r="H22" s="338">
        <f>'SWAEC RANKING MATRIX'!P20</f>
        <v>0.40740740740740744</v>
      </c>
      <c r="I22" s="338">
        <f>'SWAEC RANKING MATRIX'!S20</f>
        <v>0.3333333333333333</v>
      </c>
      <c r="J22" s="338">
        <f>'SWAEC RANKING MATRIX'!AA20</f>
        <v>1.6190476190476188</v>
      </c>
    </row>
    <row r="23" spans="1:10" ht="36" customHeight="1" thickBot="1">
      <c r="A23" s="322" t="str">
        <f>'SWAEC RANKING MATRIX'!D21</f>
        <v>P</v>
      </c>
      <c r="B23" s="323" t="str">
        <f>'SWAEC RANKING MATRIX'!E21</f>
        <v>16-SFW</v>
      </c>
      <c r="C23" s="324" t="str">
        <f>'SWAEC RANKING MATRIX'!F21</f>
        <v>Oso Flaco Lake</v>
      </c>
      <c r="D23" s="332">
        <f>'SWAEC RANKING MATRIX'!AD21</f>
        <v>21</v>
      </c>
      <c r="E23" s="348" t="str">
        <f>IF('SWAEC RANKING MATRIX'!P21&gt;='SWAEC RANKING MATRIX'!$P$32," GREEN",IF('SWAEC RANKING MATRIX'!P21&gt;='SWAEC RANKING MATRIX'!$P$33," SAGE",IF('SWAEC RANKING MATRIX'!P21&gt;='SWAEC RANKING MATRIX'!$P$34," YELLOW","RED")))</f>
        <v>RED</v>
      </c>
      <c r="F23" s="349" t="str">
        <f>IF('SWAEC RANKING MATRIX'!S21&gt;='SWAEC RANKING MATRIX'!$S$32," GREEN",IF('SWAEC RANKING MATRIX'!S21&gt;='SWAEC RANKING MATRIX'!$S$33," SAGE",IF('SWAEC RANKING MATRIX'!S21&gt;='SWAEC RANKING MATRIX'!$S$34," YELLOW","RED")))</f>
        <v>RED</v>
      </c>
      <c r="G23" s="350" t="str">
        <f>IF('SWAEC RANKING MATRIX'!AA21&gt;='SWAEC RANKING MATRIX'!$AA$32," GREEN",IF('SWAEC RANKING MATRIX'!AA21&gt;='SWAEC RANKING MATRIX'!$AA$33," SAGE",IF('SWAEC RANKING MATRIX'!AA21&gt;='SWAEC RANKING MATRIX'!$AA$34," YELLOW","RED")))</f>
        <v>RED</v>
      </c>
      <c r="H23" s="338">
        <f>'SWAEC RANKING MATRIX'!P21</f>
        <v>0.40740740740740744</v>
      </c>
      <c r="I23" s="338">
        <f>'SWAEC RANKING MATRIX'!S21</f>
        <v>0.3333333333333333</v>
      </c>
      <c r="J23" s="338">
        <f>'SWAEC RANKING MATRIX'!AA21</f>
        <v>0.9523809523809523</v>
      </c>
    </row>
    <row r="24" spans="1:7" ht="13.5" thickTop="1">
      <c r="A24" s="2"/>
      <c r="B24" s="1"/>
      <c r="C24" s="1"/>
      <c r="D24" s="1"/>
      <c r="E24" s="1"/>
      <c r="F24" s="1"/>
      <c r="G24" s="1"/>
    </row>
    <row r="25" spans="1:7" ht="51" customHeight="1" thickBot="1">
      <c r="A25" s="2"/>
      <c r="B25" s="1"/>
      <c r="C25" s="353" t="s">
        <v>128</v>
      </c>
      <c r="D25" s="325" t="s">
        <v>169</v>
      </c>
      <c r="E25" s="325" t="s">
        <v>172</v>
      </c>
      <c r="F25" s="325" t="s">
        <v>170</v>
      </c>
      <c r="G25" s="325" t="s">
        <v>171</v>
      </c>
    </row>
    <row r="26" spans="1:7" ht="36" customHeight="1" thickBot="1">
      <c r="A26" s="2"/>
      <c r="B26" s="1"/>
      <c r="C26" s="354"/>
      <c r="D26" s="326" t="s">
        <v>249</v>
      </c>
      <c r="E26" s="327" t="s">
        <v>250</v>
      </c>
      <c r="F26" s="328" t="s">
        <v>251</v>
      </c>
      <c r="G26" s="329" t="s">
        <v>190</v>
      </c>
    </row>
    <row r="27" spans="1:7" ht="12.75">
      <c r="A27" s="2"/>
      <c r="B27" s="1"/>
      <c r="C27" s="354"/>
      <c r="D27" s="1"/>
      <c r="E27" s="1"/>
      <c r="F27" s="1"/>
      <c r="G27" s="1"/>
    </row>
    <row r="28" ht="9.75" customHeight="1"/>
    <row r="29" ht="12" customHeight="1"/>
    <row r="30" ht="12" customHeight="1"/>
    <row r="31" spans="4:5" ht="12" customHeight="1">
      <c r="D31" s="340"/>
      <c r="E31" s="341"/>
    </row>
    <row r="32" ht="12" customHeight="1"/>
    <row r="33" ht="12" customHeight="1"/>
    <row r="34" ht="12.75" customHeight="1"/>
  </sheetData>
  <sheetProtection sheet="1" objects="1" scenarios="1"/>
  <mergeCells count="2">
    <mergeCell ref="A1:B1"/>
    <mergeCell ref="C25:C27"/>
  </mergeCells>
  <conditionalFormatting sqref="A3">
    <cfRule type="cellIs" priority="2" dxfId="0" operator="equal" stopIfTrue="1">
      <formula>0</formula>
    </cfRule>
    <cfRule type="expression" priority="3" dxfId="0" stopIfTrue="1">
      <formula>IF($B3=0,TRUE,FALSE)</formula>
    </cfRule>
  </conditionalFormatting>
  <conditionalFormatting sqref="A5">
    <cfRule type="cellIs" priority="4" dxfId="0" operator="equal" stopIfTrue="1">
      <formula>A3</formula>
    </cfRule>
    <cfRule type="cellIs" priority="5" dxfId="0" operator="equal" stopIfTrue="1">
      <formula>0</formula>
    </cfRule>
    <cfRule type="expression" priority="6" dxfId="0" stopIfTrue="1">
      <formula>IF($B5=0,TRUE,FALSE)</formula>
    </cfRule>
  </conditionalFormatting>
  <conditionalFormatting sqref="A4 A6:A23">
    <cfRule type="cellIs" priority="7" dxfId="0" operator="equal" stopIfTrue="1">
      <formula>A3</formula>
    </cfRule>
    <cfRule type="cellIs" priority="8" dxfId="0" operator="equal" stopIfTrue="1">
      <formula>0</formula>
    </cfRule>
    <cfRule type="expression" priority="9" dxfId="0" stopIfTrue="1">
      <formula>IF($B4=0,TRUE,FALSE)</formula>
    </cfRule>
  </conditionalFormatting>
  <conditionalFormatting sqref="B3:D23">
    <cfRule type="cellIs" priority="1" dxfId="0" operator="equal" stopIfTrue="1">
      <formula>0</formula>
    </cfRule>
  </conditionalFormatting>
  <conditionalFormatting sqref="E3:G23">
    <cfRule type="cellIs" priority="11" dxfId="37" operator="equal" stopIfTrue="1">
      <formula>" GREEN"</formula>
    </cfRule>
    <cfRule type="cellIs" priority="12" dxfId="36" operator="equal" stopIfTrue="1">
      <formula>" SAGE"</formula>
    </cfRule>
    <cfRule type="cellIs" priority="13" dxfId="35" operator="equal" stopIfTrue="1">
      <formula>" YELLOW"</formula>
    </cfRule>
  </conditionalFormatting>
  <printOptions/>
  <pageMargins left="1.73" right="1.33" top="1" bottom="0.75" header="0.25" footer="0"/>
  <pageSetup horizontalDpi="600" verticalDpi="600" orientation="landscape" scale="46" r:id="rId3"/>
  <drawing r:id="rId2"/>
  <legacyDrawing r:id="rId1"/>
</worksheet>
</file>

<file path=xl/worksheets/sheet2.xml><?xml version="1.0" encoding="utf-8"?>
<worksheet xmlns="http://schemas.openxmlformats.org/spreadsheetml/2006/main" xmlns:r="http://schemas.openxmlformats.org/officeDocument/2006/relationships">
  <sheetPr codeName="Sheet1">
    <tabColor indexed="40"/>
  </sheetPr>
  <dimension ref="A1:AF38"/>
  <sheetViews>
    <sheetView showGridLines="0" showOutlineSymbols="0" zoomScale="65" zoomScaleNormal="65" zoomScalePageLayoutView="0" workbookViewId="0" topLeftCell="A1">
      <selection activeCell="A1" sqref="A1"/>
    </sheetView>
  </sheetViews>
  <sheetFormatPr defaultColWidth="9.140625" defaultRowHeight="12.75" outlineLevelRow="1" outlineLevelCol="1"/>
  <cols>
    <col min="1" max="1" width="2.8515625" style="263" customWidth="1" outlineLevel="1"/>
    <col min="2" max="2" width="9.140625" style="264" customWidth="1" outlineLevel="1"/>
    <col min="3" max="3" width="25.28125" style="264" customWidth="1" outlineLevel="1"/>
    <col min="4" max="4" width="6.00390625" style="264" customWidth="1"/>
    <col min="5" max="5" width="12.7109375" style="265" customWidth="1"/>
    <col min="6" max="6" width="51.7109375" style="266" customWidth="1"/>
    <col min="7" max="28" width="14.00390625" style="131" customWidth="1"/>
    <col min="29" max="29" width="14.00390625" style="267" customWidth="1"/>
    <col min="30" max="30" width="14.00390625" style="131" customWidth="1"/>
    <col min="31" max="31" width="1.7109375" style="131" customWidth="1"/>
    <col min="32" max="16384" width="9.140625" style="131" customWidth="1"/>
  </cols>
  <sheetData>
    <row r="1" spans="1:31" ht="34.5" customHeight="1" outlineLevel="1" thickTop="1">
      <c r="A1" s="125"/>
      <c r="B1" s="375" t="s">
        <v>246</v>
      </c>
      <c r="C1" s="376"/>
      <c r="D1" s="376"/>
      <c r="E1" s="376"/>
      <c r="F1" s="376"/>
      <c r="G1" s="376"/>
      <c r="H1" s="376"/>
      <c r="I1" s="376"/>
      <c r="J1" s="376"/>
      <c r="K1" s="376"/>
      <c r="L1" s="376"/>
      <c r="M1" s="376"/>
      <c r="N1" s="376"/>
      <c r="O1" s="376"/>
      <c r="P1" s="376"/>
      <c r="Q1" s="376"/>
      <c r="R1" s="376"/>
      <c r="S1" s="376"/>
      <c r="T1" s="376"/>
      <c r="U1" s="376"/>
      <c r="V1" s="376"/>
      <c r="W1" s="376"/>
      <c r="X1" s="127"/>
      <c r="Y1" s="398">
        <v>41334</v>
      </c>
      <c r="Z1" s="398"/>
      <c r="AA1" s="128"/>
      <c r="AB1" s="129" t="b">
        <v>1</v>
      </c>
      <c r="AC1" s="357" t="s">
        <v>31</v>
      </c>
      <c r="AD1" s="358"/>
      <c r="AE1" s="130"/>
    </row>
    <row r="2" spans="1:32" ht="42" customHeight="1" thickBot="1">
      <c r="A2" s="381" t="s">
        <v>156</v>
      </c>
      <c r="B2" s="382"/>
      <c r="C2" s="382"/>
      <c r="D2" s="407" t="s">
        <v>155</v>
      </c>
      <c r="E2" s="408"/>
      <c r="F2" s="409"/>
      <c r="G2" s="372" t="s">
        <v>166</v>
      </c>
      <c r="H2" s="399"/>
      <c r="I2" s="399"/>
      <c r="J2" s="399"/>
      <c r="K2" s="399"/>
      <c r="L2" s="399"/>
      <c r="M2" s="399"/>
      <c r="N2" s="399"/>
      <c r="O2" s="399"/>
      <c r="P2" s="399"/>
      <c r="Q2" s="372" t="s">
        <v>165</v>
      </c>
      <c r="R2" s="373"/>
      <c r="S2" s="374"/>
      <c r="T2" s="372" t="s">
        <v>167</v>
      </c>
      <c r="U2" s="373"/>
      <c r="V2" s="373"/>
      <c r="W2" s="373"/>
      <c r="X2" s="373"/>
      <c r="Y2" s="373"/>
      <c r="Z2" s="373"/>
      <c r="AA2" s="374"/>
      <c r="AB2" s="369" t="s">
        <v>91</v>
      </c>
      <c r="AC2" s="38"/>
      <c r="AD2" s="39"/>
      <c r="AE2" s="132"/>
      <c r="AF2" s="133"/>
    </row>
    <row r="3" spans="1:32" ht="34.5" customHeight="1" thickBot="1">
      <c r="A3" s="383"/>
      <c r="B3" s="384"/>
      <c r="C3" s="384"/>
      <c r="D3" s="410"/>
      <c r="E3" s="411"/>
      <c r="F3" s="412"/>
      <c r="G3" s="390" t="s">
        <v>0</v>
      </c>
      <c r="H3" s="391"/>
      <c r="I3" s="392"/>
      <c r="J3" s="402" t="s">
        <v>3</v>
      </c>
      <c r="K3" s="391"/>
      <c r="L3" s="392"/>
      <c r="M3" s="389" t="s">
        <v>157</v>
      </c>
      <c r="N3" s="366"/>
      <c r="O3" s="389" t="s">
        <v>74</v>
      </c>
      <c r="P3" s="359" t="s">
        <v>126</v>
      </c>
      <c r="Q3" s="24" t="s">
        <v>202</v>
      </c>
      <c r="R3" s="109" t="s">
        <v>203</v>
      </c>
      <c r="S3" s="359" t="s">
        <v>127</v>
      </c>
      <c r="T3" s="400" t="s">
        <v>162</v>
      </c>
      <c r="U3" s="377" t="s">
        <v>6</v>
      </c>
      <c r="V3" s="405" t="s">
        <v>7</v>
      </c>
      <c r="W3" s="406"/>
      <c r="X3" s="379" t="s">
        <v>121</v>
      </c>
      <c r="Y3" s="403" t="s">
        <v>30</v>
      </c>
      <c r="Z3" s="377" t="s">
        <v>8</v>
      </c>
      <c r="AA3" s="359" t="s">
        <v>129</v>
      </c>
      <c r="AB3" s="370"/>
      <c r="AC3" s="366" t="s">
        <v>130</v>
      </c>
      <c r="AD3" s="363" t="s">
        <v>32</v>
      </c>
      <c r="AE3" s="132"/>
      <c r="AF3" s="133"/>
    </row>
    <row r="4" spans="1:32" ht="34.5" customHeight="1" thickBot="1">
      <c r="A4" s="383"/>
      <c r="B4" s="384"/>
      <c r="C4" s="385"/>
      <c r="D4" s="410"/>
      <c r="E4" s="411"/>
      <c r="F4" s="412"/>
      <c r="G4" s="24" t="s">
        <v>2</v>
      </c>
      <c r="H4" s="25" t="s">
        <v>1</v>
      </c>
      <c r="I4" s="26" t="s">
        <v>5</v>
      </c>
      <c r="J4" s="27" t="s">
        <v>4</v>
      </c>
      <c r="K4" s="25" t="s">
        <v>67</v>
      </c>
      <c r="L4" s="26" t="s">
        <v>153</v>
      </c>
      <c r="M4" s="25" t="s">
        <v>85</v>
      </c>
      <c r="N4" s="26" t="s">
        <v>86</v>
      </c>
      <c r="O4" s="404"/>
      <c r="P4" s="360"/>
      <c r="Q4" s="393" t="s">
        <v>254</v>
      </c>
      <c r="R4" s="394"/>
      <c r="S4" s="360"/>
      <c r="T4" s="401"/>
      <c r="U4" s="378"/>
      <c r="V4" s="28" t="s">
        <v>87</v>
      </c>
      <c r="W4" s="26" t="s">
        <v>88</v>
      </c>
      <c r="X4" s="380"/>
      <c r="Y4" s="401"/>
      <c r="Z4" s="378"/>
      <c r="AA4" s="360"/>
      <c r="AB4" s="371"/>
      <c r="AC4" s="367"/>
      <c r="AD4" s="364"/>
      <c r="AE4" s="132"/>
      <c r="AF4" s="133"/>
    </row>
    <row r="5" spans="1:32" ht="34.5" customHeight="1" thickBot="1">
      <c r="A5" s="386"/>
      <c r="B5" s="387"/>
      <c r="C5" s="388"/>
      <c r="D5" s="413"/>
      <c r="E5" s="414"/>
      <c r="F5" s="415"/>
      <c r="G5" s="29">
        <f>1/(3*9)</f>
        <v>0.037037037037037035</v>
      </c>
      <c r="H5" s="30">
        <f aca="true" t="shared" si="0" ref="H5:O5">1/(3*9)</f>
        <v>0.037037037037037035</v>
      </c>
      <c r="I5" s="31">
        <f t="shared" si="0"/>
        <v>0.037037037037037035</v>
      </c>
      <c r="J5" s="32">
        <f t="shared" si="0"/>
        <v>0.037037037037037035</v>
      </c>
      <c r="K5" s="30">
        <f t="shared" si="0"/>
        <v>0.037037037037037035</v>
      </c>
      <c r="L5" s="31">
        <f t="shared" si="0"/>
        <v>0.037037037037037035</v>
      </c>
      <c r="M5" s="30">
        <f t="shared" si="0"/>
        <v>0.037037037037037035</v>
      </c>
      <c r="N5" s="31">
        <f t="shared" si="0"/>
        <v>0.037037037037037035</v>
      </c>
      <c r="O5" s="33">
        <f t="shared" si="0"/>
        <v>0.037037037037037035</v>
      </c>
      <c r="P5" s="34">
        <f>SUM(G5:O5)</f>
        <v>0.3333333333333333</v>
      </c>
      <c r="Q5" s="32">
        <f>1/(3*2)</f>
        <v>0.16666666666666666</v>
      </c>
      <c r="R5" s="31">
        <f>1/(3*2)</f>
        <v>0.16666666666666666</v>
      </c>
      <c r="S5" s="34">
        <f>SUM(Q5:R5)</f>
        <v>0.3333333333333333</v>
      </c>
      <c r="T5" s="35">
        <f>1/(3*7)</f>
        <v>0.047619047619047616</v>
      </c>
      <c r="U5" s="35">
        <f aca="true" t="shared" si="1" ref="U5:Z5">1/(3*7)</f>
        <v>0.047619047619047616</v>
      </c>
      <c r="V5" s="36">
        <f t="shared" si="1"/>
        <v>0.047619047619047616</v>
      </c>
      <c r="W5" s="31">
        <f t="shared" si="1"/>
        <v>0.047619047619047616</v>
      </c>
      <c r="X5" s="32">
        <f t="shared" si="1"/>
        <v>0.047619047619047616</v>
      </c>
      <c r="Y5" s="30">
        <f t="shared" si="1"/>
        <v>0.047619047619047616</v>
      </c>
      <c r="Z5" s="35">
        <f t="shared" si="1"/>
        <v>0.047619047619047616</v>
      </c>
      <c r="AA5" s="34">
        <f>SUM(T5:Z5)</f>
        <v>0.3333333333333333</v>
      </c>
      <c r="AB5" s="37">
        <f>SUM(G5:O5,Q5:R5,T5:Z5)</f>
        <v>1.0000000000000002</v>
      </c>
      <c r="AC5" s="368"/>
      <c r="AD5" s="365"/>
      <c r="AE5" s="132"/>
      <c r="AF5" s="133"/>
    </row>
    <row r="6" spans="1:32" ht="34.5" customHeight="1" thickTop="1">
      <c r="A6" s="134">
        <v>1</v>
      </c>
      <c r="B6" s="135" t="s">
        <v>9</v>
      </c>
      <c r="C6" s="136" t="s">
        <v>68</v>
      </c>
      <c r="D6" s="137" t="s">
        <v>132</v>
      </c>
      <c r="E6" s="138" t="s">
        <v>72</v>
      </c>
      <c r="F6" s="139" t="s">
        <v>248</v>
      </c>
      <c r="G6" s="140">
        <v>10</v>
      </c>
      <c r="H6" s="141">
        <v>10</v>
      </c>
      <c r="I6" s="142">
        <v>10</v>
      </c>
      <c r="J6" s="143">
        <v>1</v>
      </c>
      <c r="K6" s="141">
        <v>1</v>
      </c>
      <c r="L6" s="144">
        <v>10</v>
      </c>
      <c r="M6" s="145">
        <v>10</v>
      </c>
      <c r="N6" s="144">
        <v>10</v>
      </c>
      <c r="O6" s="146">
        <v>2</v>
      </c>
      <c r="P6" s="147">
        <f>$P$5*AVERAGE(G6:O6)</f>
        <v>2.3703703703703702</v>
      </c>
      <c r="Q6" s="110">
        <f>'COST SUMMARY'!K3</f>
        <v>1</v>
      </c>
      <c r="R6" s="111">
        <f>'COST SUMMARY'!N3</f>
        <v>3</v>
      </c>
      <c r="S6" s="147">
        <f>$S$5*AVERAGE(Q6:R6)</f>
        <v>0.6666666666666666</v>
      </c>
      <c r="T6" s="148">
        <v>5</v>
      </c>
      <c r="U6" s="148">
        <v>10</v>
      </c>
      <c r="V6" s="149">
        <v>2</v>
      </c>
      <c r="W6" s="144">
        <v>10</v>
      </c>
      <c r="X6" s="150">
        <v>1</v>
      </c>
      <c r="Y6" s="145">
        <v>10</v>
      </c>
      <c r="Z6" s="148">
        <v>1</v>
      </c>
      <c r="AA6" s="147">
        <f>$AA$5*AVERAGE(T6:Z6)</f>
        <v>1.857142857142857</v>
      </c>
      <c r="AB6" s="151">
        <f>SUM(G6:O6,Q6:R6,T6:Z6)</f>
        <v>107</v>
      </c>
      <c r="AC6" s="40">
        <f>SUM(P6,S6,AA6)</f>
        <v>4.894179894179894</v>
      </c>
      <c r="AD6" s="41">
        <f>RANK(AC6,$AC$6:$AC$26)</f>
        <v>15</v>
      </c>
      <c r="AE6" s="132"/>
      <c r="AF6" s="152"/>
    </row>
    <row r="7" spans="1:32" ht="34.5" customHeight="1">
      <c r="A7" s="134">
        <v>2</v>
      </c>
      <c r="B7" s="135" t="s">
        <v>9</v>
      </c>
      <c r="C7" s="136" t="s">
        <v>68</v>
      </c>
      <c r="D7" s="153" t="s">
        <v>133</v>
      </c>
      <c r="E7" s="138" t="s">
        <v>73</v>
      </c>
      <c r="F7" s="154" t="s">
        <v>161</v>
      </c>
      <c r="G7" s="140">
        <v>10</v>
      </c>
      <c r="H7" s="141">
        <v>10</v>
      </c>
      <c r="I7" s="142">
        <v>1</v>
      </c>
      <c r="J7" s="143">
        <v>1</v>
      </c>
      <c r="K7" s="141">
        <v>10</v>
      </c>
      <c r="L7" s="144">
        <v>1</v>
      </c>
      <c r="M7" s="145">
        <v>10</v>
      </c>
      <c r="N7" s="144">
        <v>10</v>
      </c>
      <c r="O7" s="146">
        <v>2</v>
      </c>
      <c r="P7" s="147">
        <f aca="true" t="shared" si="2" ref="P7:P26">$P$5*AVERAGE(G7:O7)</f>
        <v>2.0370370370370368</v>
      </c>
      <c r="Q7" s="110">
        <f>'COST SUMMARY'!K4</f>
        <v>2</v>
      </c>
      <c r="R7" s="111">
        <f>'COST SUMMARY'!N4</f>
        <v>2</v>
      </c>
      <c r="S7" s="147">
        <f aca="true" t="shared" si="3" ref="S7:S26">$S$5*AVERAGE(Q7:R7)</f>
        <v>0.6666666666666666</v>
      </c>
      <c r="T7" s="148">
        <v>5</v>
      </c>
      <c r="U7" s="148">
        <v>10</v>
      </c>
      <c r="V7" s="149">
        <v>10</v>
      </c>
      <c r="W7" s="144">
        <v>10</v>
      </c>
      <c r="X7" s="150">
        <v>2</v>
      </c>
      <c r="Y7" s="145">
        <v>10</v>
      </c>
      <c r="Z7" s="148">
        <v>1</v>
      </c>
      <c r="AA7" s="147">
        <f aca="true" t="shared" si="4" ref="AA7:AA26">$AA$5*AVERAGE(T7:Z7)</f>
        <v>2.2857142857142856</v>
      </c>
      <c r="AB7" s="155">
        <f aca="true" t="shared" si="5" ref="AB7:AB25">SUM(G7:O7,Q7:R7,T7:Z7)</f>
        <v>107</v>
      </c>
      <c r="AC7" s="40">
        <f aca="true" t="shared" si="6" ref="AC7:AC26">SUM(P7,S7,AA7)</f>
        <v>4.989417989417989</v>
      </c>
      <c r="AD7" s="41">
        <f aca="true" t="shared" si="7" ref="AD7:AD26">RANK(AC7,$AC$6:$AC$26)</f>
        <v>14</v>
      </c>
      <c r="AE7" s="132"/>
      <c r="AF7" s="152"/>
    </row>
    <row r="8" spans="1:32" ht="34.5" customHeight="1" thickBot="1">
      <c r="A8" s="156">
        <v>3</v>
      </c>
      <c r="B8" s="157" t="s">
        <v>9</v>
      </c>
      <c r="C8" s="158" t="s">
        <v>68</v>
      </c>
      <c r="D8" s="159" t="s">
        <v>10</v>
      </c>
      <c r="E8" s="160" t="s">
        <v>15</v>
      </c>
      <c r="F8" s="158" t="s">
        <v>92</v>
      </c>
      <c r="G8" s="161">
        <v>10</v>
      </c>
      <c r="H8" s="162">
        <v>3</v>
      </c>
      <c r="I8" s="163">
        <v>1</v>
      </c>
      <c r="J8" s="164">
        <v>10</v>
      </c>
      <c r="K8" s="162">
        <v>1</v>
      </c>
      <c r="L8" s="163">
        <v>1</v>
      </c>
      <c r="M8" s="162">
        <v>1</v>
      </c>
      <c r="N8" s="163">
        <v>10</v>
      </c>
      <c r="O8" s="165">
        <v>2</v>
      </c>
      <c r="P8" s="166">
        <f t="shared" si="2"/>
        <v>1.4444444444444442</v>
      </c>
      <c r="Q8" s="112">
        <f>'COST SUMMARY'!K13</f>
        <v>8</v>
      </c>
      <c r="R8" s="113">
        <f>'COST SUMMARY'!N13</f>
        <v>1</v>
      </c>
      <c r="S8" s="166">
        <f t="shared" si="3"/>
        <v>1.5</v>
      </c>
      <c r="T8" s="167">
        <v>5</v>
      </c>
      <c r="U8" s="167">
        <v>1</v>
      </c>
      <c r="V8" s="168">
        <v>10</v>
      </c>
      <c r="W8" s="163">
        <v>10</v>
      </c>
      <c r="X8" s="164">
        <v>3</v>
      </c>
      <c r="Y8" s="162">
        <v>10</v>
      </c>
      <c r="Z8" s="167">
        <v>1</v>
      </c>
      <c r="AA8" s="166">
        <f t="shared" si="4"/>
        <v>1.9047619047619047</v>
      </c>
      <c r="AB8" s="169">
        <f t="shared" si="5"/>
        <v>88</v>
      </c>
      <c r="AC8" s="42">
        <f t="shared" si="6"/>
        <v>4.849206349206349</v>
      </c>
      <c r="AD8" s="43">
        <f t="shared" si="7"/>
        <v>16</v>
      </c>
      <c r="AE8" s="132"/>
      <c r="AF8" s="152"/>
    </row>
    <row r="9" spans="1:32" ht="34.5" customHeight="1" thickBot="1">
      <c r="A9" s="156">
        <v>4</v>
      </c>
      <c r="B9" s="157" t="s">
        <v>10</v>
      </c>
      <c r="C9" s="158" t="s">
        <v>160</v>
      </c>
      <c r="D9" s="159" t="s">
        <v>134</v>
      </c>
      <c r="E9" s="160" t="s">
        <v>17</v>
      </c>
      <c r="F9" s="158" t="s">
        <v>11</v>
      </c>
      <c r="G9" s="170">
        <v>5</v>
      </c>
      <c r="H9" s="171">
        <v>1</v>
      </c>
      <c r="I9" s="172">
        <v>1</v>
      </c>
      <c r="J9" s="173">
        <v>2</v>
      </c>
      <c r="K9" s="171">
        <v>1</v>
      </c>
      <c r="L9" s="172">
        <v>1</v>
      </c>
      <c r="M9" s="171">
        <v>1</v>
      </c>
      <c r="N9" s="172">
        <v>1</v>
      </c>
      <c r="O9" s="174">
        <v>10</v>
      </c>
      <c r="P9" s="175">
        <f t="shared" si="2"/>
        <v>0.8518518518518517</v>
      </c>
      <c r="Q9" s="114">
        <f>'COST SUMMARY'!K14</f>
        <v>9</v>
      </c>
      <c r="R9" s="115">
        <f>'COST SUMMARY'!N14</f>
        <v>9</v>
      </c>
      <c r="S9" s="175">
        <f t="shared" si="3"/>
        <v>3</v>
      </c>
      <c r="T9" s="176">
        <v>5</v>
      </c>
      <c r="U9" s="176">
        <v>1</v>
      </c>
      <c r="V9" s="177">
        <v>10</v>
      </c>
      <c r="W9" s="172">
        <v>10</v>
      </c>
      <c r="X9" s="173">
        <v>10</v>
      </c>
      <c r="Y9" s="171">
        <v>10</v>
      </c>
      <c r="Z9" s="176">
        <v>10</v>
      </c>
      <c r="AA9" s="175">
        <f t="shared" si="4"/>
        <v>2.6666666666666665</v>
      </c>
      <c r="AB9" s="178">
        <f t="shared" si="5"/>
        <v>97</v>
      </c>
      <c r="AC9" s="44">
        <f t="shared" si="6"/>
        <v>6.518518518518518</v>
      </c>
      <c r="AD9" s="45">
        <f t="shared" si="7"/>
        <v>3</v>
      </c>
      <c r="AE9" s="132"/>
      <c r="AF9" s="152"/>
    </row>
    <row r="10" spans="1:32" ht="34.5" customHeight="1">
      <c r="A10" s="134">
        <v>5</v>
      </c>
      <c r="B10" s="135" t="s">
        <v>12</v>
      </c>
      <c r="C10" s="136" t="s">
        <v>13</v>
      </c>
      <c r="D10" s="179" t="s">
        <v>135</v>
      </c>
      <c r="E10" s="138" t="s">
        <v>19</v>
      </c>
      <c r="F10" s="154" t="s">
        <v>103</v>
      </c>
      <c r="G10" s="180">
        <v>3</v>
      </c>
      <c r="H10" s="145">
        <v>1</v>
      </c>
      <c r="I10" s="144">
        <v>1</v>
      </c>
      <c r="J10" s="150">
        <v>1</v>
      </c>
      <c r="K10" s="145">
        <v>1</v>
      </c>
      <c r="L10" s="144">
        <v>1</v>
      </c>
      <c r="M10" s="145">
        <v>1</v>
      </c>
      <c r="N10" s="144">
        <v>1</v>
      </c>
      <c r="O10" s="146">
        <v>5</v>
      </c>
      <c r="P10" s="147">
        <f t="shared" si="2"/>
        <v>0.5555555555555556</v>
      </c>
      <c r="Q10" s="110">
        <f>'COST SUMMARY'!K15</f>
        <v>1</v>
      </c>
      <c r="R10" s="111">
        <f>'COST SUMMARY'!N15</f>
        <v>1</v>
      </c>
      <c r="S10" s="147">
        <f t="shared" si="3"/>
        <v>0.3333333333333333</v>
      </c>
      <c r="T10" s="148">
        <v>5</v>
      </c>
      <c r="U10" s="148">
        <v>1</v>
      </c>
      <c r="V10" s="149">
        <v>1</v>
      </c>
      <c r="W10" s="144">
        <v>10</v>
      </c>
      <c r="X10" s="150">
        <v>3</v>
      </c>
      <c r="Y10" s="145">
        <v>7</v>
      </c>
      <c r="Z10" s="148">
        <v>5</v>
      </c>
      <c r="AA10" s="147">
        <f t="shared" si="4"/>
        <v>1.5238095238095237</v>
      </c>
      <c r="AB10" s="151">
        <f t="shared" si="5"/>
        <v>49</v>
      </c>
      <c r="AC10" s="40">
        <f t="shared" si="6"/>
        <v>2.4126984126984126</v>
      </c>
      <c r="AD10" s="41">
        <f t="shared" si="7"/>
        <v>19</v>
      </c>
      <c r="AE10" s="132"/>
      <c r="AF10" s="152"/>
    </row>
    <row r="11" spans="1:32" ht="34.5" customHeight="1">
      <c r="A11" s="134">
        <v>6</v>
      </c>
      <c r="B11" s="181" t="s">
        <v>12</v>
      </c>
      <c r="C11" s="182" t="s">
        <v>13</v>
      </c>
      <c r="D11" s="183" t="s">
        <v>136</v>
      </c>
      <c r="E11" s="138" t="s">
        <v>20</v>
      </c>
      <c r="F11" s="154" t="s">
        <v>57</v>
      </c>
      <c r="G11" s="184">
        <v>1</v>
      </c>
      <c r="H11" s="185">
        <v>1</v>
      </c>
      <c r="I11" s="186">
        <v>1</v>
      </c>
      <c r="J11" s="187">
        <v>1</v>
      </c>
      <c r="K11" s="185">
        <v>1</v>
      </c>
      <c r="L11" s="186">
        <v>1</v>
      </c>
      <c r="M11" s="185">
        <v>1</v>
      </c>
      <c r="N11" s="186">
        <v>10</v>
      </c>
      <c r="O11" s="188">
        <v>8</v>
      </c>
      <c r="P11" s="147">
        <f t="shared" si="2"/>
        <v>0.9259259259259258</v>
      </c>
      <c r="Q11" s="116">
        <f>'COST SUMMARY'!K16</f>
        <v>7</v>
      </c>
      <c r="R11" s="117">
        <f>'COST SUMMARY'!N16</f>
        <v>7</v>
      </c>
      <c r="S11" s="147">
        <f t="shared" si="3"/>
        <v>2.333333333333333</v>
      </c>
      <c r="T11" s="189">
        <v>5</v>
      </c>
      <c r="U11" s="189">
        <v>1</v>
      </c>
      <c r="V11" s="190">
        <v>5</v>
      </c>
      <c r="W11" s="186">
        <v>10</v>
      </c>
      <c r="X11" s="187">
        <v>8</v>
      </c>
      <c r="Y11" s="185">
        <v>10</v>
      </c>
      <c r="Z11" s="189">
        <v>10</v>
      </c>
      <c r="AA11" s="147">
        <f t="shared" si="4"/>
        <v>2.333333333333333</v>
      </c>
      <c r="AB11" s="155">
        <f t="shared" si="5"/>
        <v>88</v>
      </c>
      <c r="AC11" s="46">
        <f t="shared" si="6"/>
        <v>5.592592592592592</v>
      </c>
      <c r="AD11" s="47">
        <f t="shared" si="7"/>
        <v>11</v>
      </c>
      <c r="AE11" s="132"/>
      <c r="AF11" s="152"/>
    </row>
    <row r="12" spans="1:32" ht="34.5" customHeight="1" thickBot="1">
      <c r="A12" s="156">
        <v>7</v>
      </c>
      <c r="B12" s="157" t="s">
        <v>12</v>
      </c>
      <c r="C12" s="158" t="s">
        <v>13</v>
      </c>
      <c r="D12" s="159" t="s">
        <v>137</v>
      </c>
      <c r="E12" s="191" t="s">
        <v>59</v>
      </c>
      <c r="F12" s="192" t="s">
        <v>58</v>
      </c>
      <c r="G12" s="161">
        <v>9</v>
      </c>
      <c r="H12" s="162">
        <v>1</v>
      </c>
      <c r="I12" s="163">
        <v>1</v>
      </c>
      <c r="J12" s="164">
        <v>10</v>
      </c>
      <c r="K12" s="162">
        <v>1</v>
      </c>
      <c r="L12" s="163">
        <v>1</v>
      </c>
      <c r="M12" s="162">
        <v>1</v>
      </c>
      <c r="N12" s="163">
        <v>10</v>
      </c>
      <c r="O12" s="165">
        <v>8</v>
      </c>
      <c r="P12" s="166">
        <f t="shared" si="2"/>
        <v>1.5555555555555556</v>
      </c>
      <c r="Q12" s="112">
        <f>'COST SUMMARY'!K17</f>
        <v>9</v>
      </c>
      <c r="R12" s="113">
        <f>'COST SUMMARY'!N17</f>
        <v>1</v>
      </c>
      <c r="S12" s="166">
        <f t="shared" si="3"/>
        <v>1.6666666666666665</v>
      </c>
      <c r="T12" s="167">
        <v>5</v>
      </c>
      <c r="U12" s="167">
        <v>1</v>
      </c>
      <c r="V12" s="168">
        <v>10</v>
      </c>
      <c r="W12" s="163">
        <v>10</v>
      </c>
      <c r="X12" s="164">
        <v>7</v>
      </c>
      <c r="Y12" s="162">
        <v>5</v>
      </c>
      <c r="Z12" s="167">
        <v>3</v>
      </c>
      <c r="AA12" s="166">
        <f t="shared" si="4"/>
        <v>1.952380952380952</v>
      </c>
      <c r="AB12" s="169">
        <f t="shared" si="5"/>
        <v>93</v>
      </c>
      <c r="AC12" s="42">
        <f t="shared" si="6"/>
        <v>5.174603174603174</v>
      </c>
      <c r="AD12" s="43">
        <f t="shared" si="7"/>
        <v>13</v>
      </c>
      <c r="AE12" s="132"/>
      <c r="AF12" s="152"/>
    </row>
    <row r="13" spans="1:32" ht="34.5" customHeight="1">
      <c r="A13" s="134">
        <v>8</v>
      </c>
      <c r="B13" s="135" t="s">
        <v>109</v>
      </c>
      <c r="C13" s="136" t="s">
        <v>106</v>
      </c>
      <c r="D13" s="179" t="s">
        <v>138</v>
      </c>
      <c r="E13" s="138" t="s">
        <v>110</v>
      </c>
      <c r="F13" s="154" t="s">
        <v>71</v>
      </c>
      <c r="G13" s="180">
        <v>10</v>
      </c>
      <c r="H13" s="145">
        <v>10</v>
      </c>
      <c r="I13" s="144">
        <v>10</v>
      </c>
      <c r="J13" s="150">
        <v>10</v>
      </c>
      <c r="K13" s="145">
        <v>10</v>
      </c>
      <c r="L13" s="144">
        <v>10</v>
      </c>
      <c r="M13" s="145">
        <v>10</v>
      </c>
      <c r="N13" s="144">
        <v>10</v>
      </c>
      <c r="O13" s="146">
        <v>9</v>
      </c>
      <c r="P13" s="147">
        <f t="shared" si="2"/>
        <v>3.2962962962962963</v>
      </c>
      <c r="Q13" s="110">
        <f>'COST SUMMARY'!K18</f>
        <v>7</v>
      </c>
      <c r="R13" s="111">
        <f>'COST SUMMARY'!N18</f>
        <v>3</v>
      </c>
      <c r="S13" s="147">
        <f t="shared" si="3"/>
        <v>1.6666666666666665</v>
      </c>
      <c r="T13" s="148">
        <v>10</v>
      </c>
      <c r="U13" s="148">
        <v>8</v>
      </c>
      <c r="V13" s="149">
        <v>9</v>
      </c>
      <c r="W13" s="144">
        <v>7</v>
      </c>
      <c r="X13" s="150">
        <v>10</v>
      </c>
      <c r="Y13" s="145">
        <v>5</v>
      </c>
      <c r="Z13" s="148">
        <v>5</v>
      </c>
      <c r="AA13" s="147">
        <f t="shared" si="4"/>
        <v>2.571428571428571</v>
      </c>
      <c r="AB13" s="151">
        <f t="shared" si="5"/>
        <v>153</v>
      </c>
      <c r="AC13" s="40">
        <f t="shared" si="6"/>
        <v>7.534391534391534</v>
      </c>
      <c r="AD13" s="41">
        <f t="shared" si="7"/>
        <v>2</v>
      </c>
      <c r="AE13" s="132"/>
      <c r="AF13" s="152"/>
    </row>
    <row r="14" spans="1:32" ht="34.5" customHeight="1">
      <c r="A14" s="134">
        <v>9</v>
      </c>
      <c r="B14" s="135" t="s">
        <v>109</v>
      </c>
      <c r="C14" s="136" t="s">
        <v>106</v>
      </c>
      <c r="D14" s="153" t="s">
        <v>139</v>
      </c>
      <c r="E14" s="193" t="s">
        <v>111</v>
      </c>
      <c r="F14" s="194" t="s">
        <v>104</v>
      </c>
      <c r="G14" s="184">
        <v>10</v>
      </c>
      <c r="H14" s="185">
        <v>10</v>
      </c>
      <c r="I14" s="186">
        <v>10</v>
      </c>
      <c r="J14" s="187">
        <v>10</v>
      </c>
      <c r="K14" s="185">
        <v>10</v>
      </c>
      <c r="L14" s="186">
        <v>10</v>
      </c>
      <c r="M14" s="185">
        <v>10</v>
      </c>
      <c r="N14" s="186">
        <v>10</v>
      </c>
      <c r="O14" s="188">
        <v>9</v>
      </c>
      <c r="P14" s="147">
        <f t="shared" si="2"/>
        <v>3.2962962962962963</v>
      </c>
      <c r="Q14" s="116">
        <f>'COST SUMMARY'!K5</f>
        <v>8</v>
      </c>
      <c r="R14" s="117">
        <f>'COST SUMMARY'!N5</f>
        <v>4</v>
      </c>
      <c r="S14" s="147">
        <f t="shared" si="3"/>
        <v>2</v>
      </c>
      <c r="T14" s="189">
        <v>10</v>
      </c>
      <c r="U14" s="189">
        <v>8</v>
      </c>
      <c r="V14" s="190">
        <v>9</v>
      </c>
      <c r="W14" s="186">
        <v>7</v>
      </c>
      <c r="X14" s="187">
        <v>10</v>
      </c>
      <c r="Y14" s="185">
        <v>5</v>
      </c>
      <c r="Z14" s="189">
        <v>5</v>
      </c>
      <c r="AA14" s="147">
        <f t="shared" si="4"/>
        <v>2.571428571428571</v>
      </c>
      <c r="AB14" s="155">
        <f t="shared" si="5"/>
        <v>155</v>
      </c>
      <c r="AC14" s="46">
        <f t="shared" si="6"/>
        <v>7.867724867724867</v>
      </c>
      <c r="AD14" s="47">
        <f t="shared" si="7"/>
        <v>1</v>
      </c>
      <c r="AE14" s="132"/>
      <c r="AF14" s="152"/>
    </row>
    <row r="15" spans="1:32" ht="34.5" customHeight="1">
      <c r="A15" s="134">
        <v>10</v>
      </c>
      <c r="B15" s="135" t="s">
        <v>109</v>
      </c>
      <c r="C15" s="136" t="s">
        <v>106</v>
      </c>
      <c r="D15" s="153" t="s">
        <v>140</v>
      </c>
      <c r="E15" s="193" t="s">
        <v>112</v>
      </c>
      <c r="F15" s="195" t="s">
        <v>107</v>
      </c>
      <c r="G15" s="184">
        <v>5</v>
      </c>
      <c r="H15" s="185">
        <v>2</v>
      </c>
      <c r="I15" s="186">
        <v>1</v>
      </c>
      <c r="J15" s="190">
        <v>1</v>
      </c>
      <c r="K15" s="185">
        <v>1</v>
      </c>
      <c r="L15" s="186">
        <v>1</v>
      </c>
      <c r="M15" s="185">
        <v>1</v>
      </c>
      <c r="N15" s="186">
        <v>10</v>
      </c>
      <c r="O15" s="188">
        <v>5</v>
      </c>
      <c r="P15" s="147">
        <f t="shared" si="2"/>
        <v>1</v>
      </c>
      <c r="Q15" s="116">
        <f>'COST SUMMARY'!K19</f>
        <v>3</v>
      </c>
      <c r="R15" s="117">
        <f>'COST SUMMARY'!N19</f>
        <v>4</v>
      </c>
      <c r="S15" s="147">
        <f t="shared" si="3"/>
        <v>1.1666666666666665</v>
      </c>
      <c r="T15" s="189">
        <v>5</v>
      </c>
      <c r="U15" s="189">
        <v>3</v>
      </c>
      <c r="V15" s="190">
        <v>9</v>
      </c>
      <c r="W15" s="186">
        <v>7</v>
      </c>
      <c r="X15" s="187">
        <v>5</v>
      </c>
      <c r="Y15" s="185">
        <v>4</v>
      </c>
      <c r="Z15" s="196">
        <v>4</v>
      </c>
      <c r="AA15" s="147">
        <f t="shared" si="4"/>
        <v>1.7619047619047619</v>
      </c>
      <c r="AB15" s="197">
        <f t="shared" si="5"/>
        <v>71</v>
      </c>
      <c r="AC15" s="46">
        <f t="shared" si="6"/>
        <v>3.9285714285714284</v>
      </c>
      <c r="AD15" s="47">
        <f t="shared" si="7"/>
        <v>17</v>
      </c>
      <c r="AE15" s="132"/>
      <c r="AF15" s="152"/>
    </row>
    <row r="16" spans="1:32" ht="34.5" customHeight="1" thickBot="1">
      <c r="A16" s="156">
        <v>11</v>
      </c>
      <c r="B16" s="157" t="s">
        <v>109</v>
      </c>
      <c r="C16" s="158" t="s">
        <v>106</v>
      </c>
      <c r="D16" s="159" t="s">
        <v>141</v>
      </c>
      <c r="E16" s="191" t="s">
        <v>113</v>
      </c>
      <c r="F16" s="198" t="s">
        <v>108</v>
      </c>
      <c r="G16" s="161">
        <v>10</v>
      </c>
      <c r="H16" s="162">
        <v>7</v>
      </c>
      <c r="I16" s="163">
        <v>1</v>
      </c>
      <c r="J16" s="168">
        <v>1</v>
      </c>
      <c r="K16" s="162">
        <v>1</v>
      </c>
      <c r="L16" s="163">
        <v>1</v>
      </c>
      <c r="M16" s="162">
        <v>1</v>
      </c>
      <c r="N16" s="163">
        <v>10</v>
      </c>
      <c r="O16" s="165">
        <v>9</v>
      </c>
      <c r="P16" s="166">
        <f t="shared" si="2"/>
        <v>1.5185185185185184</v>
      </c>
      <c r="Q16" s="112">
        <f>'COST SUMMARY'!K20</f>
        <v>1</v>
      </c>
      <c r="R16" s="113">
        <f>'COST SUMMARY'!N20</f>
        <v>2</v>
      </c>
      <c r="S16" s="166">
        <f t="shared" si="3"/>
        <v>0.5</v>
      </c>
      <c r="T16" s="167">
        <v>5</v>
      </c>
      <c r="U16" s="167">
        <v>6</v>
      </c>
      <c r="V16" s="168">
        <v>2</v>
      </c>
      <c r="W16" s="163">
        <v>8</v>
      </c>
      <c r="X16" s="164">
        <v>2</v>
      </c>
      <c r="Y16" s="162">
        <v>8</v>
      </c>
      <c r="Z16" s="199">
        <v>1</v>
      </c>
      <c r="AA16" s="166">
        <f t="shared" si="4"/>
        <v>1.5238095238095237</v>
      </c>
      <c r="AB16" s="169">
        <f t="shared" si="5"/>
        <v>76</v>
      </c>
      <c r="AC16" s="44">
        <f t="shared" si="6"/>
        <v>3.542328042328042</v>
      </c>
      <c r="AD16" s="45">
        <f t="shared" si="7"/>
        <v>18</v>
      </c>
      <c r="AE16" s="132"/>
      <c r="AF16" s="152"/>
    </row>
    <row r="17" spans="1:32" ht="34.5" customHeight="1">
      <c r="A17" s="134">
        <v>12</v>
      </c>
      <c r="B17" s="135" t="s">
        <v>14</v>
      </c>
      <c r="C17" s="136" t="s">
        <v>189</v>
      </c>
      <c r="D17" s="179" t="s">
        <v>142</v>
      </c>
      <c r="E17" s="138" t="s">
        <v>60</v>
      </c>
      <c r="F17" s="154" t="s">
        <v>204</v>
      </c>
      <c r="G17" s="180">
        <v>10</v>
      </c>
      <c r="H17" s="145">
        <v>7</v>
      </c>
      <c r="I17" s="144">
        <v>1</v>
      </c>
      <c r="J17" s="150">
        <v>1</v>
      </c>
      <c r="K17" s="145">
        <v>1</v>
      </c>
      <c r="L17" s="144">
        <v>1</v>
      </c>
      <c r="M17" s="145">
        <v>10</v>
      </c>
      <c r="N17" s="144">
        <v>10</v>
      </c>
      <c r="O17" s="146">
        <v>10</v>
      </c>
      <c r="P17" s="147">
        <f t="shared" si="2"/>
        <v>1.8888888888888888</v>
      </c>
      <c r="Q17" s="110">
        <f>'COST SUMMARY'!K21</f>
        <v>6</v>
      </c>
      <c r="R17" s="111">
        <f>'COST SUMMARY'!N21</f>
        <v>5</v>
      </c>
      <c r="S17" s="147">
        <f t="shared" si="3"/>
        <v>1.8333333333333333</v>
      </c>
      <c r="T17" s="148">
        <v>5</v>
      </c>
      <c r="U17" s="148">
        <v>5</v>
      </c>
      <c r="V17" s="149">
        <v>5</v>
      </c>
      <c r="W17" s="144">
        <v>9</v>
      </c>
      <c r="X17" s="150">
        <v>7</v>
      </c>
      <c r="Y17" s="145">
        <v>8</v>
      </c>
      <c r="Z17" s="148">
        <v>5</v>
      </c>
      <c r="AA17" s="147">
        <f t="shared" si="4"/>
        <v>2.095238095238095</v>
      </c>
      <c r="AB17" s="151">
        <f t="shared" si="5"/>
        <v>106</v>
      </c>
      <c r="AC17" s="40">
        <f t="shared" si="6"/>
        <v>5.817460317460317</v>
      </c>
      <c r="AD17" s="41">
        <f t="shared" si="7"/>
        <v>9</v>
      </c>
      <c r="AE17" s="132"/>
      <c r="AF17" s="152"/>
    </row>
    <row r="18" spans="1:32" ht="34.5" customHeight="1" thickBot="1">
      <c r="A18" s="156">
        <v>13</v>
      </c>
      <c r="B18" s="157" t="s">
        <v>14</v>
      </c>
      <c r="C18" s="158" t="s">
        <v>189</v>
      </c>
      <c r="D18" s="159" t="s">
        <v>143</v>
      </c>
      <c r="E18" s="191" t="s">
        <v>61</v>
      </c>
      <c r="F18" s="192" t="s">
        <v>205</v>
      </c>
      <c r="G18" s="161">
        <v>10</v>
      </c>
      <c r="H18" s="162">
        <v>5</v>
      </c>
      <c r="I18" s="163">
        <v>1</v>
      </c>
      <c r="J18" s="164">
        <v>1</v>
      </c>
      <c r="K18" s="162">
        <v>1</v>
      </c>
      <c r="L18" s="163">
        <v>1</v>
      </c>
      <c r="M18" s="162">
        <v>1</v>
      </c>
      <c r="N18" s="163">
        <v>10</v>
      </c>
      <c r="O18" s="165">
        <v>10</v>
      </c>
      <c r="P18" s="166">
        <f t="shared" si="2"/>
        <v>1.4814814814814814</v>
      </c>
      <c r="Q18" s="112">
        <f>'COST SUMMARY'!K22</f>
        <v>6</v>
      </c>
      <c r="R18" s="113">
        <f>'COST SUMMARY'!N22</f>
        <v>5</v>
      </c>
      <c r="S18" s="166">
        <f t="shared" si="3"/>
        <v>1.8333333333333333</v>
      </c>
      <c r="T18" s="167">
        <v>5</v>
      </c>
      <c r="U18" s="167">
        <v>5</v>
      </c>
      <c r="V18" s="168">
        <v>5</v>
      </c>
      <c r="W18" s="163">
        <v>9</v>
      </c>
      <c r="X18" s="164">
        <v>7</v>
      </c>
      <c r="Y18" s="162">
        <v>8</v>
      </c>
      <c r="Z18" s="167">
        <v>5</v>
      </c>
      <c r="AA18" s="166">
        <f t="shared" si="4"/>
        <v>2.095238095238095</v>
      </c>
      <c r="AB18" s="169">
        <f t="shared" si="5"/>
        <v>95</v>
      </c>
      <c r="AC18" s="42">
        <f t="shared" si="6"/>
        <v>5.41005291005291</v>
      </c>
      <c r="AD18" s="43">
        <f t="shared" si="7"/>
        <v>12</v>
      </c>
      <c r="AE18" s="132"/>
      <c r="AF18" s="152"/>
    </row>
    <row r="19" spans="1:32" ht="34.5" customHeight="1">
      <c r="A19" s="134">
        <v>14</v>
      </c>
      <c r="B19" s="135" t="s">
        <v>21</v>
      </c>
      <c r="C19" s="136" t="s">
        <v>69</v>
      </c>
      <c r="D19" s="179" t="s">
        <v>144</v>
      </c>
      <c r="E19" s="138" t="s">
        <v>22</v>
      </c>
      <c r="F19" s="154" t="s">
        <v>158</v>
      </c>
      <c r="G19" s="180">
        <v>10</v>
      </c>
      <c r="H19" s="145">
        <v>5</v>
      </c>
      <c r="I19" s="144">
        <v>1</v>
      </c>
      <c r="J19" s="150">
        <v>10</v>
      </c>
      <c r="K19" s="145">
        <v>1</v>
      </c>
      <c r="L19" s="144">
        <v>1</v>
      </c>
      <c r="M19" s="145">
        <v>1</v>
      </c>
      <c r="N19" s="144">
        <v>1</v>
      </c>
      <c r="O19" s="146">
        <v>5</v>
      </c>
      <c r="P19" s="147">
        <f t="shared" si="2"/>
        <v>1.2962962962962963</v>
      </c>
      <c r="Q19" s="110">
        <f>'COST SUMMARY'!K23</f>
        <v>10</v>
      </c>
      <c r="R19" s="111">
        <f>'COST SUMMARY'!N23</f>
        <v>10</v>
      </c>
      <c r="S19" s="147">
        <f t="shared" si="3"/>
        <v>3.333333333333333</v>
      </c>
      <c r="T19" s="148">
        <v>1</v>
      </c>
      <c r="U19" s="148">
        <v>1</v>
      </c>
      <c r="V19" s="149">
        <v>7</v>
      </c>
      <c r="W19" s="144">
        <v>5</v>
      </c>
      <c r="X19" s="150">
        <v>5</v>
      </c>
      <c r="Y19" s="145">
        <v>5</v>
      </c>
      <c r="Z19" s="148">
        <v>8</v>
      </c>
      <c r="AA19" s="147">
        <f t="shared" si="4"/>
        <v>1.5238095238095237</v>
      </c>
      <c r="AB19" s="151">
        <f t="shared" si="5"/>
        <v>87</v>
      </c>
      <c r="AC19" s="40">
        <f t="shared" si="6"/>
        <v>6.1534391534391535</v>
      </c>
      <c r="AD19" s="41">
        <f t="shared" si="7"/>
        <v>6</v>
      </c>
      <c r="AE19" s="132"/>
      <c r="AF19" s="152"/>
    </row>
    <row r="20" spans="1:32" ht="34.5" customHeight="1" thickBot="1">
      <c r="A20" s="156">
        <v>15</v>
      </c>
      <c r="B20" s="157" t="s">
        <v>21</v>
      </c>
      <c r="C20" s="158" t="s">
        <v>69</v>
      </c>
      <c r="D20" s="159" t="s">
        <v>145</v>
      </c>
      <c r="E20" s="191" t="s">
        <v>62</v>
      </c>
      <c r="F20" s="192" t="s">
        <v>23</v>
      </c>
      <c r="G20" s="161">
        <v>1</v>
      </c>
      <c r="H20" s="162">
        <v>1</v>
      </c>
      <c r="I20" s="163">
        <v>1</v>
      </c>
      <c r="J20" s="164">
        <v>1</v>
      </c>
      <c r="K20" s="162">
        <v>1</v>
      </c>
      <c r="L20" s="163">
        <v>1</v>
      </c>
      <c r="M20" s="162">
        <v>1</v>
      </c>
      <c r="N20" s="163">
        <v>1</v>
      </c>
      <c r="O20" s="165">
        <v>3</v>
      </c>
      <c r="P20" s="166">
        <f t="shared" si="2"/>
        <v>0.40740740740740744</v>
      </c>
      <c r="Q20" s="112">
        <f>'COST SUMMARY'!K24</f>
        <v>1</v>
      </c>
      <c r="R20" s="113">
        <f>'COST SUMMARY'!N24</f>
        <v>1</v>
      </c>
      <c r="S20" s="166">
        <f t="shared" si="3"/>
        <v>0.3333333333333333</v>
      </c>
      <c r="T20" s="167">
        <v>1</v>
      </c>
      <c r="U20" s="167">
        <v>1</v>
      </c>
      <c r="V20" s="168">
        <v>5</v>
      </c>
      <c r="W20" s="163">
        <v>5</v>
      </c>
      <c r="X20" s="164">
        <v>9</v>
      </c>
      <c r="Y20" s="162">
        <v>5</v>
      </c>
      <c r="Z20" s="167">
        <v>8</v>
      </c>
      <c r="AA20" s="166">
        <f t="shared" si="4"/>
        <v>1.6190476190476188</v>
      </c>
      <c r="AB20" s="169">
        <f t="shared" si="5"/>
        <v>47</v>
      </c>
      <c r="AC20" s="42">
        <f t="shared" si="6"/>
        <v>2.3597883597883595</v>
      </c>
      <c r="AD20" s="43">
        <f t="shared" si="7"/>
        <v>20</v>
      </c>
      <c r="AE20" s="132"/>
      <c r="AF20" s="152"/>
    </row>
    <row r="21" spans="1:32" ht="34.5" customHeight="1" thickBot="1">
      <c r="A21" s="156">
        <v>16</v>
      </c>
      <c r="B21" s="157" t="s">
        <v>24</v>
      </c>
      <c r="C21" s="158" t="s">
        <v>70</v>
      </c>
      <c r="D21" s="159" t="s">
        <v>146</v>
      </c>
      <c r="E21" s="160" t="s">
        <v>25</v>
      </c>
      <c r="F21" s="158" t="s">
        <v>26</v>
      </c>
      <c r="G21" s="170">
        <v>1</v>
      </c>
      <c r="H21" s="171">
        <v>1</v>
      </c>
      <c r="I21" s="172">
        <v>1</v>
      </c>
      <c r="J21" s="173">
        <v>1</v>
      </c>
      <c r="K21" s="171">
        <v>1</v>
      </c>
      <c r="L21" s="172">
        <v>1</v>
      </c>
      <c r="M21" s="171">
        <v>1</v>
      </c>
      <c r="N21" s="172">
        <v>1</v>
      </c>
      <c r="O21" s="174">
        <v>3</v>
      </c>
      <c r="P21" s="166">
        <f t="shared" si="2"/>
        <v>0.40740740740740744</v>
      </c>
      <c r="Q21" s="114">
        <f>'COST SUMMARY'!K25</f>
        <v>1</v>
      </c>
      <c r="R21" s="115">
        <f>'COST SUMMARY'!N25</f>
        <v>1</v>
      </c>
      <c r="S21" s="166">
        <f t="shared" si="3"/>
        <v>0.3333333333333333</v>
      </c>
      <c r="T21" s="176">
        <v>1</v>
      </c>
      <c r="U21" s="176">
        <v>2</v>
      </c>
      <c r="V21" s="177">
        <v>1</v>
      </c>
      <c r="W21" s="172">
        <v>9</v>
      </c>
      <c r="X21" s="173">
        <v>1</v>
      </c>
      <c r="Y21" s="171">
        <v>3</v>
      </c>
      <c r="Z21" s="176">
        <v>3</v>
      </c>
      <c r="AA21" s="175">
        <f t="shared" si="4"/>
        <v>0.9523809523809523</v>
      </c>
      <c r="AB21" s="178">
        <f t="shared" si="5"/>
        <v>33</v>
      </c>
      <c r="AC21" s="44">
        <f t="shared" si="6"/>
        <v>1.693121693121693</v>
      </c>
      <c r="AD21" s="45">
        <f t="shared" si="7"/>
        <v>21</v>
      </c>
      <c r="AE21" s="132"/>
      <c r="AF21" s="152"/>
    </row>
    <row r="22" spans="1:32" ht="34.5" customHeight="1">
      <c r="A22" s="134">
        <v>17</v>
      </c>
      <c r="B22" s="135" t="s">
        <v>27</v>
      </c>
      <c r="C22" s="136" t="s">
        <v>120</v>
      </c>
      <c r="D22" s="179" t="s">
        <v>147</v>
      </c>
      <c r="E22" s="138" t="s">
        <v>93</v>
      </c>
      <c r="F22" s="139" t="s">
        <v>94</v>
      </c>
      <c r="G22" s="180">
        <v>10</v>
      </c>
      <c r="H22" s="145">
        <v>10</v>
      </c>
      <c r="I22" s="144">
        <v>10</v>
      </c>
      <c r="J22" s="150">
        <v>1</v>
      </c>
      <c r="K22" s="145">
        <v>1</v>
      </c>
      <c r="L22" s="144">
        <v>10</v>
      </c>
      <c r="M22" s="145">
        <v>10</v>
      </c>
      <c r="N22" s="144">
        <v>10</v>
      </c>
      <c r="O22" s="146">
        <v>10</v>
      </c>
      <c r="P22" s="147">
        <f t="shared" si="2"/>
        <v>2.6666666666666665</v>
      </c>
      <c r="Q22" s="110">
        <f>'COST SUMMARY'!K6</f>
        <v>4</v>
      </c>
      <c r="R22" s="111">
        <f>'COST SUMMARY'!N6</f>
        <v>5</v>
      </c>
      <c r="S22" s="147">
        <f t="shared" si="3"/>
        <v>1.5</v>
      </c>
      <c r="T22" s="148">
        <v>1</v>
      </c>
      <c r="U22" s="148">
        <v>10</v>
      </c>
      <c r="V22" s="149">
        <v>1</v>
      </c>
      <c r="W22" s="144">
        <v>10</v>
      </c>
      <c r="X22" s="150">
        <v>3</v>
      </c>
      <c r="Y22" s="145">
        <v>7</v>
      </c>
      <c r="Z22" s="148">
        <v>5</v>
      </c>
      <c r="AA22" s="147">
        <f t="shared" si="4"/>
        <v>1.7619047619047619</v>
      </c>
      <c r="AB22" s="151">
        <f t="shared" si="5"/>
        <v>118</v>
      </c>
      <c r="AC22" s="40">
        <f t="shared" si="6"/>
        <v>5.928571428571428</v>
      </c>
      <c r="AD22" s="41">
        <f t="shared" si="7"/>
        <v>8</v>
      </c>
      <c r="AE22" s="132"/>
      <c r="AF22" s="152"/>
    </row>
    <row r="23" spans="1:32" ht="34.5" customHeight="1">
      <c r="A23" s="134">
        <v>18</v>
      </c>
      <c r="B23" s="181" t="s">
        <v>27</v>
      </c>
      <c r="C23" s="182" t="s">
        <v>120</v>
      </c>
      <c r="D23" s="153" t="s">
        <v>148</v>
      </c>
      <c r="E23" s="193" t="s">
        <v>95</v>
      </c>
      <c r="F23" s="154" t="s">
        <v>96</v>
      </c>
      <c r="G23" s="184">
        <v>10</v>
      </c>
      <c r="H23" s="185">
        <v>10</v>
      </c>
      <c r="I23" s="186">
        <v>10</v>
      </c>
      <c r="J23" s="187">
        <v>1</v>
      </c>
      <c r="K23" s="185">
        <v>1</v>
      </c>
      <c r="L23" s="186">
        <v>10</v>
      </c>
      <c r="M23" s="185">
        <v>10</v>
      </c>
      <c r="N23" s="186">
        <v>10</v>
      </c>
      <c r="O23" s="188">
        <v>10</v>
      </c>
      <c r="P23" s="147">
        <f t="shared" si="2"/>
        <v>2.6666666666666665</v>
      </c>
      <c r="Q23" s="116">
        <f>'COST SUMMARY'!K7</f>
        <v>3</v>
      </c>
      <c r="R23" s="117">
        <f>'COST SUMMARY'!N7</f>
        <v>5</v>
      </c>
      <c r="S23" s="147">
        <f t="shared" si="3"/>
        <v>1.3333333333333333</v>
      </c>
      <c r="T23" s="189">
        <v>1</v>
      </c>
      <c r="U23" s="189">
        <v>10</v>
      </c>
      <c r="V23" s="190">
        <v>1</v>
      </c>
      <c r="W23" s="186">
        <v>10</v>
      </c>
      <c r="X23" s="187">
        <v>3</v>
      </c>
      <c r="Y23" s="185">
        <v>7</v>
      </c>
      <c r="Z23" s="189">
        <v>5</v>
      </c>
      <c r="AA23" s="147">
        <f t="shared" si="4"/>
        <v>1.7619047619047619</v>
      </c>
      <c r="AB23" s="155">
        <f t="shared" si="5"/>
        <v>117</v>
      </c>
      <c r="AC23" s="46">
        <f t="shared" si="6"/>
        <v>5.761904761904762</v>
      </c>
      <c r="AD23" s="47">
        <f t="shared" si="7"/>
        <v>10</v>
      </c>
      <c r="AE23" s="132"/>
      <c r="AF23" s="152"/>
    </row>
    <row r="24" spans="1:32" ht="34.5" customHeight="1">
      <c r="A24" s="134">
        <v>19</v>
      </c>
      <c r="B24" s="181" t="s">
        <v>27</v>
      </c>
      <c r="C24" s="182" t="s">
        <v>120</v>
      </c>
      <c r="D24" s="153" t="s">
        <v>149</v>
      </c>
      <c r="E24" s="193" t="s">
        <v>97</v>
      </c>
      <c r="F24" s="194" t="s">
        <v>98</v>
      </c>
      <c r="G24" s="200">
        <v>10</v>
      </c>
      <c r="H24" s="201">
        <v>10</v>
      </c>
      <c r="I24" s="202">
        <v>10</v>
      </c>
      <c r="J24" s="203">
        <v>1</v>
      </c>
      <c r="K24" s="201">
        <v>1</v>
      </c>
      <c r="L24" s="202">
        <v>10</v>
      </c>
      <c r="M24" s="201">
        <v>10</v>
      </c>
      <c r="N24" s="202">
        <v>10</v>
      </c>
      <c r="O24" s="204">
        <v>10</v>
      </c>
      <c r="P24" s="147">
        <f t="shared" si="2"/>
        <v>2.6666666666666665</v>
      </c>
      <c r="Q24" s="118">
        <f>'COST SUMMARY'!K8</f>
        <v>4</v>
      </c>
      <c r="R24" s="119">
        <f>'COST SUMMARY'!N8</f>
        <v>7</v>
      </c>
      <c r="S24" s="147">
        <f t="shared" si="3"/>
        <v>1.8333333333333333</v>
      </c>
      <c r="T24" s="205">
        <v>1</v>
      </c>
      <c r="U24" s="205">
        <v>10</v>
      </c>
      <c r="V24" s="206">
        <v>3</v>
      </c>
      <c r="W24" s="202">
        <v>10</v>
      </c>
      <c r="X24" s="203">
        <v>3</v>
      </c>
      <c r="Y24" s="201">
        <v>9</v>
      </c>
      <c r="Z24" s="205">
        <v>5</v>
      </c>
      <c r="AA24" s="147">
        <f t="shared" si="4"/>
        <v>1.952380952380952</v>
      </c>
      <c r="AB24" s="197">
        <f t="shared" si="5"/>
        <v>124</v>
      </c>
      <c r="AC24" s="40">
        <f t="shared" si="6"/>
        <v>6.4523809523809526</v>
      </c>
      <c r="AD24" s="41">
        <f t="shared" si="7"/>
        <v>4</v>
      </c>
      <c r="AE24" s="132"/>
      <c r="AF24" s="152"/>
    </row>
    <row r="25" spans="1:32" ht="34.5" customHeight="1">
      <c r="A25" s="134">
        <v>20</v>
      </c>
      <c r="B25" s="135" t="s">
        <v>27</v>
      </c>
      <c r="C25" s="136" t="s">
        <v>120</v>
      </c>
      <c r="D25" s="153" t="s">
        <v>150</v>
      </c>
      <c r="E25" s="207" t="s">
        <v>99</v>
      </c>
      <c r="F25" s="208" t="s">
        <v>154</v>
      </c>
      <c r="G25" s="200">
        <v>10</v>
      </c>
      <c r="H25" s="201">
        <v>10</v>
      </c>
      <c r="I25" s="202">
        <v>10</v>
      </c>
      <c r="J25" s="203">
        <v>1</v>
      </c>
      <c r="K25" s="201">
        <v>1</v>
      </c>
      <c r="L25" s="202">
        <v>10</v>
      </c>
      <c r="M25" s="201">
        <v>10</v>
      </c>
      <c r="N25" s="202">
        <v>10</v>
      </c>
      <c r="O25" s="204">
        <v>10</v>
      </c>
      <c r="P25" s="147">
        <f t="shared" si="2"/>
        <v>2.6666666666666665</v>
      </c>
      <c r="Q25" s="118">
        <f>'COST SUMMARY'!K9</f>
        <v>2</v>
      </c>
      <c r="R25" s="119">
        <f>'COST SUMMARY'!N9</f>
        <v>8</v>
      </c>
      <c r="S25" s="147">
        <f t="shared" si="3"/>
        <v>1.6666666666666665</v>
      </c>
      <c r="T25" s="205">
        <v>1</v>
      </c>
      <c r="U25" s="205">
        <v>7</v>
      </c>
      <c r="V25" s="206">
        <v>3</v>
      </c>
      <c r="W25" s="202">
        <v>10</v>
      </c>
      <c r="X25" s="203">
        <v>2</v>
      </c>
      <c r="Y25" s="201">
        <v>6</v>
      </c>
      <c r="Z25" s="205">
        <v>5</v>
      </c>
      <c r="AA25" s="147">
        <f t="shared" si="4"/>
        <v>1.6190476190476188</v>
      </c>
      <c r="AB25" s="197">
        <f t="shared" si="5"/>
        <v>116</v>
      </c>
      <c r="AC25" s="40">
        <f t="shared" si="6"/>
        <v>5.952380952380952</v>
      </c>
      <c r="AD25" s="41">
        <f t="shared" si="7"/>
        <v>7</v>
      </c>
      <c r="AE25" s="132"/>
      <c r="AF25" s="152"/>
    </row>
    <row r="26" spans="1:32" ht="34.5" customHeight="1" thickBot="1">
      <c r="A26" s="134">
        <v>21</v>
      </c>
      <c r="B26" s="135" t="s">
        <v>27</v>
      </c>
      <c r="C26" s="136" t="s">
        <v>120</v>
      </c>
      <c r="D26" s="209" t="s">
        <v>151</v>
      </c>
      <c r="E26" s="207" t="s">
        <v>100</v>
      </c>
      <c r="F26" s="208" t="s">
        <v>152</v>
      </c>
      <c r="G26" s="200">
        <v>10</v>
      </c>
      <c r="H26" s="201">
        <v>10</v>
      </c>
      <c r="I26" s="202">
        <v>10</v>
      </c>
      <c r="J26" s="203">
        <v>1</v>
      </c>
      <c r="K26" s="201">
        <v>1</v>
      </c>
      <c r="L26" s="202">
        <v>10</v>
      </c>
      <c r="M26" s="201">
        <v>10</v>
      </c>
      <c r="N26" s="202">
        <v>10</v>
      </c>
      <c r="O26" s="204">
        <v>10</v>
      </c>
      <c r="P26" s="147">
        <f t="shared" si="2"/>
        <v>2.6666666666666665</v>
      </c>
      <c r="Q26" s="118">
        <f>'COST SUMMARY'!K10</f>
        <v>4</v>
      </c>
      <c r="R26" s="119">
        <f>'COST SUMMARY'!N10</f>
        <v>8</v>
      </c>
      <c r="S26" s="147">
        <f t="shared" si="3"/>
        <v>2</v>
      </c>
      <c r="T26" s="205">
        <v>1</v>
      </c>
      <c r="U26" s="205">
        <v>7</v>
      </c>
      <c r="V26" s="206">
        <v>3</v>
      </c>
      <c r="W26" s="202">
        <v>10</v>
      </c>
      <c r="X26" s="203">
        <v>2</v>
      </c>
      <c r="Y26" s="201">
        <v>6</v>
      </c>
      <c r="Z26" s="205">
        <v>5</v>
      </c>
      <c r="AA26" s="147">
        <f t="shared" si="4"/>
        <v>1.6190476190476188</v>
      </c>
      <c r="AB26" s="197">
        <f>SUM(G26:O26,Q26:R26,T26:Z26)</f>
        <v>118</v>
      </c>
      <c r="AC26" s="48">
        <f t="shared" si="6"/>
        <v>6.285714285714285</v>
      </c>
      <c r="AD26" s="49">
        <f t="shared" si="7"/>
        <v>5</v>
      </c>
      <c r="AE26" s="132"/>
      <c r="AF26" s="152"/>
    </row>
    <row r="27" spans="1:32" ht="34.5" customHeight="1" thickBot="1" thickTop="1">
      <c r="A27" s="395" t="s">
        <v>84</v>
      </c>
      <c r="B27" s="396"/>
      <c r="C27" s="396"/>
      <c r="D27" s="396"/>
      <c r="E27" s="396"/>
      <c r="F27" s="397"/>
      <c r="G27" s="210"/>
      <c r="H27" s="210"/>
      <c r="I27" s="210"/>
      <c r="J27" s="211"/>
      <c r="K27" s="211"/>
      <c r="L27" s="211"/>
      <c r="M27" s="211"/>
      <c r="N27" s="420" t="s">
        <v>123</v>
      </c>
      <c r="O27" s="420"/>
      <c r="P27" s="421"/>
      <c r="Q27" s="420" t="s">
        <v>124</v>
      </c>
      <c r="R27" s="420"/>
      <c r="S27" s="421"/>
      <c r="T27" s="212"/>
      <c r="U27" s="213"/>
      <c r="V27" s="211"/>
      <c r="W27" s="211"/>
      <c r="X27" s="211"/>
      <c r="Y27" s="420" t="s">
        <v>125</v>
      </c>
      <c r="Z27" s="420"/>
      <c r="AA27" s="421"/>
      <c r="AB27" s="213"/>
      <c r="AC27" s="214"/>
      <c r="AD27" s="215"/>
      <c r="AE27" s="133"/>
      <c r="AF27" s="133"/>
    </row>
    <row r="28" spans="1:32" ht="34.5" customHeight="1">
      <c r="A28" s="216"/>
      <c r="B28" s="217" t="s">
        <v>9</v>
      </c>
      <c r="C28" s="218" t="s">
        <v>68</v>
      </c>
      <c r="D28" s="219"/>
      <c r="E28" s="220" t="s">
        <v>16</v>
      </c>
      <c r="F28" s="221" t="s">
        <v>164</v>
      </c>
      <c r="G28" s="222"/>
      <c r="H28" s="222"/>
      <c r="I28" s="222"/>
      <c r="J28" s="223"/>
      <c r="K28" s="223"/>
      <c r="L28" s="223"/>
      <c r="M28" s="223"/>
      <c r="N28" s="361" t="s">
        <v>116</v>
      </c>
      <c r="O28" s="362"/>
      <c r="P28" s="224">
        <f>MAX(P6:P26)</f>
        <v>3.2962962962962963</v>
      </c>
      <c r="Q28" s="361" t="s">
        <v>116</v>
      </c>
      <c r="R28" s="362"/>
      <c r="S28" s="224">
        <f>MAX(S6:S26)</f>
        <v>3.333333333333333</v>
      </c>
      <c r="T28" s="225"/>
      <c r="U28" s="226"/>
      <c r="V28" s="223"/>
      <c r="W28" s="223"/>
      <c r="X28" s="223"/>
      <c r="Y28" s="361" t="s">
        <v>116</v>
      </c>
      <c r="Z28" s="362"/>
      <c r="AA28" s="224">
        <f>MAX(AA6:AA26)</f>
        <v>2.6666666666666665</v>
      </c>
      <c r="AB28" s="226"/>
      <c r="AC28" s="227"/>
      <c r="AD28" s="228"/>
      <c r="AE28" s="133"/>
      <c r="AF28" s="133"/>
    </row>
    <row r="29" spans="1:32" ht="34.5" customHeight="1">
      <c r="A29" s="229"/>
      <c r="B29" s="230" t="s">
        <v>10</v>
      </c>
      <c r="C29" s="231" t="s">
        <v>160</v>
      </c>
      <c r="D29" s="232"/>
      <c r="E29" s="138" t="s">
        <v>18</v>
      </c>
      <c r="F29" s="233" t="s">
        <v>131</v>
      </c>
      <c r="G29" s="222"/>
      <c r="H29" s="222"/>
      <c r="I29" s="222"/>
      <c r="J29" s="234"/>
      <c r="K29" s="223"/>
      <c r="L29" s="223"/>
      <c r="M29" s="223"/>
      <c r="N29" s="355" t="s">
        <v>117</v>
      </c>
      <c r="O29" s="356"/>
      <c r="P29" s="235">
        <f>MIN(P6:P26)</f>
        <v>0.40740740740740744</v>
      </c>
      <c r="Q29" s="355" t="s">
        <v>117</v>
      </c>
      <c r="R29" s="356"/>
      <c r="S29" s="235">
        <f>MIN(S6:S26)</f>
        <v>0.3333333333333333</v>
      </c>
      <c r="T29" s="225"/>
      <c r="U29" s="226"/>
      <c r="V29" s="223"/>
      <c r="W29" s="223"/>
      <c r="X29" s="223"/>
      <c r="Y29" s="355" t="s">
        <v>117</v>
      </c>
      <c r="Z29" s="356"/>
      <c r="AA29" s="235">
        <f>MIN(AA6:AA26)</f>
        <v>0.9523809523809523</v>
      </c>
      <c r="AB29" s="226"/>
      <c r="AC29" s="227"/>
      <c r="AD29" s="228"/>
      <c r="AE29" s="133"/>
      <c r="AF29" s="133"/>
    </row>
    <row r="30" spans="1:32" ht="34.5" customHeight="1">
      <c r="A30" s="236"/>
      <c r="B30" s="237" t="s">
        <v>12</v>
      </c>
      <c r="C30" s="238" t="s">
        <v>13</v>
      </c>
      <c r="D30" s="232"/>
      <c r="E30" s="138" t="s">
        <v>56</v>
      </c>
      <c r="F30" s="233" t="s">
        <v>105</v>
      </c>
      <c r="G30" s="222"/>
      <c r="H30" s="222"/>
      <c r="I30" s="222"/>
      <c r="J30" s="223"/>
      <c r="K30" s="223"/>
      <c r="L30" s="223"/>
      <c r="M30" s="223"/>
      <c r="N30" s="355" t="s">
        <v>118</v>
      </c>
      <c r="O30" s="356"/>
      <c r="P30" s="235">
        <f>AVERAGE(P6:P26)</f>
        <v>1.7936507936507935</v>
      </c>
      <c r="Q30" s="355" t="s">
        <v>118</v>
      </c>
      <c r="R30" s="356"/>
      <c r="S30" s="235">
        <f>AVERAGE(S6:S26)</f>
        <v>1.4999999999999996</v>
      </c>
      <c r="T30" s="225"/>
      <c r="U30" s="226"/>
      <c r="V30" s="223"/>
      <c r="W30" s="223"/>
      <c r="X30" s="223"/>
      <c r="Y30" s="355" t="s">
        <v>118</v>
      </c>
      <c r="Z30" s="356"/>
      <c r="AA30" s="235">
        <f>AVERAGE(AA6:AA26)</f>
        <v>1.9024943310657594</v>
      </c>
      <c r="AB30" s="226"/>
      <c r="AC30" s="227"/>
      <c r="AD30" s="228"/>
      <c r="AE30" s="133"/>
      <c r="AF30" s="133"/>
    </row>
    <row r="31" spans="1:32" ht="34.5" customHeight="1">
      <c r="A31" s="229"/>
      <c r="B31" s="230" t="s">
        <v>21</v>
      </c>
      <c r="C31" s="231" t="s">
        <v>69</v>
      </c>
      <c r="D31" s="232"/>
      <c r="E31" s="138" t="s">
        <v>63</v>
      </c>
      <c r="F31" s="233" t="s">
        <v>101</v>
      </c>
      <c r="G31" s="222"/>
      <c r="H31" s="222"/>
      <c r="I31" s="222"/>
      <c r="J31" s="223"/>
      <c r="K31" s="223"/>
      <c r="L31" s="223"/>
      <c r="M31" s="223"/>
      <c r="N31" s="355" t="s">
        <v>119</v>
      </c>
      <c r="O31" s="356"/>
      <c r="P31" s="235">
        <f>MEDIAN(P6:P26)</f>
        <v>1.5555555555555556</v>
      </c>
      <c r="Q31" s="355" t="s">
        <v>119</v>
      </c>
      <c r="R31" s="356"/>
      <c r="S31" s="235">
        <f>MEDIAN(S6:S26)</f>
        <v>1.6666666666666665</v>
      </c>
      <c r="T31" s="225"/>
      <c r="U31" s="226"/>
      <c r="V31" s="223"/>
      <c r="W31" s="223"/>
      <c r="X31" s="223"/>
      <c r="Y31" s="355" t="s">
        <v>119</v>
      </c>
      <c r="Z31" s="356"/>
      <c r="AA31" s="235">
        <f>MEDIAN(AA6:AA26)</f>
        <v>1.857142857142857</v>
      </c>
      <c r="AB31" s="226"/>
      <c r="AC31" s="227"/>
      <c r="AD31" s="228"/>
      <c r="AE31" s="133"/>
      <c r="AF31" s="133"/>
    </row>
    <row r="32" spans="1:32" ht="34.5" customHeight="1">
      <c r="A32" s="134"/>
      <c r="B32" s="135" t="s">
        <v>24</v>
      </c>
      <c r="C32" s="239" t="s">
        <v>70</v>
      </c>
      <c r="D32" s="240"/>
      <c r="E32" s="207" t="s">
        <v>64</v>
      </c>
      <c r="F32" s="241" t="s">
        <v>102</v>
      </c>
      <c r="G32" s="222"/>
      <c r="H32" s="222"/>
      <c r="I32" s="222"/>
      <c r="J32" s="223"/>
      <c r="K32" s="223"/>
      <c r="L32" s="223"/>
      <c r="M32" s="223"/>
      <c r="N32" s="355" t="s">
        <v>174</v>
      </c>
      <c r="O32" s="356"/>
      <c r="P32" s="235">
        <f>$P$29+($P$28-$P$29)*3/4</f>
        <v>2.574074074074074</v>
      </c>
      <c r="Q32" s="355" t="s">
        <v>174</v>
      </c>
      <c r="R32" s="356"/>
      <c r="S32" s="235">
        <f>$S$29+($S$28-$S$29)*3/4</f>
        <v>2.583333333333333</v>
      </c>
      <c r="T32" s="225"/>
      <c r="U32" s="226"/>
      <c r="V32" s="223"/>
      <c r="W32" s="223"/>
      <c r="X32" s="223"/>
      <c r="Y32" s="355" t="s">
        <v>174</v>
      </c>
      <c r="Z32" s="356"/>
      <c r="AA32" s="235">
        <f>$AA$29+($AA$28-$AA$29)*3/4</f>
        <v>2.238095238095238</v>
      </c>
      <c r="AB32" s="226"/>
      <c r="AC32" s="227"/>
      <c r="AD32" s="228"/>
      <c r="AE32" s="133"/>
      <c r="AF32" s="133"/>
    </row>
    <row r="33" spans="1:32" ht="34.5" customHeight="1">
      <c r="A33" s="229"/>
      <c r="B33" s="230" t="s">
        <v>24</v>
      </c>
      <c r="C33" s="231" t="s">
        <v>70</v>
      </c>
      <c r="D33" s="232"/>
      <c r="E33" s="138" t="s">
        <v>65</v>
      </c>
      <c r="F33" s="233" t="s">
        <v>89</v>
      </c>
      <c r="G33" s="242"/>
      <c r="H33" s="222"/>
      <c r="I33" s="222"/>
      <c r="J33" s="223"/>
      <c r="K33" s="223"/>
      <c r="L33" s="223"/>
      <c r="M33" s="223"/>
      <c r="N33" s="355" t="s">
        <v>175</v>
      </c>
      <c r="O33" s="356"/>
      <c r="P33" s="235">
        <f>$P$29+($P$28-$P$29)*2/4</f>
        <v>1.8518518518518519</v>
      </c>
      <c r="Q33" s="355" t="s">
        <v>175</v>
      </c>
      <c r="R33" s="356"/>
      <c r="S33" s="235">
        <f>$S$29+($S$28-$S$29)*2/4</f>
        <v>1.833333333333333</v>
      </c>
      <c r="T33" s="225"/>
      <c r="U33" s="226"/>
      <c r="V33" s="223"/>
      <c r="W33" s="223"/>
      <c r="X33" s="223"/>
      <c r="Y33" s="355" t="s">
        <v>175</v>
      </c>
      <c r="Z33" s="356"/>
      <c r="AA33" s="235">
        <f>$AA$29+($AA$28-$AA$29)*2/4</f>
        <v>1.8095238095238093</v>
      </c>
      <c r="AB33" s="226"/>
      <c r="AC33" s="227"/>
      <c r="AD33" s="228"/>
      <c r="AE33" s="133"/>
      <c r="AF33" s="133"/>
    </row>
    <row r="34" spans="1:32" ht="34.5" customHeight="1">
      <c r="A34" s="243"/>
      <c r="B34" s="244" t="s">
        <v>27</v>
      </c>
      <c r="C34" s="245" t="s">
        <v>120</v>
      </c>
      <c r="D34" s="246"/>
      <c r="E34" s="207" t="s">
        <v>28</v>
      </c>
      <c r="F34" s="241" t="s">
        <v>163</v>
      </c>
      <c r="G34" s="242"/>
      <c r="H34" s="222"/>
      <c r="I34" s="222"/>
      <c r="J34" s="223"/>
      <c r="K34" s="223"/>
      <c r="L34" s="223"/>
      <c r="M34" s="223"/>
      <c r="N34" s="355" t="s">
        <v>173</v>
      </c>
      <c r="O34" s="356"/>
      <c r="P34" s="235">
        <f>$P$29+($P$28-$P$29)*1/4</f>
        <v>1.1296296296296298</v>
      </c>
      <c r="Q34" s="355" t="s">
        <v>173</v>
      </c>
      <c r="R34" s="356"/>
      <c r="S34" s="235">
        <f>$S$29+($S$28-$S$29)*1/4</f>
        <v>1.0833333333333333</v>
      </c>
      <c r="T34" s="225"/>
      <c r="U34" s="226"/>
      <c r="V34" s="223"/>
      <c r="W34" s="223"/>
      <c r="X34" s="223"/>
      <c r="Y34" s="355" t="s">
        <v>173</v>
      </c>
      <c r="Z34" s="356"/>
      <c r="AA34" s="235">
        <f>$AA$29+($AA$28-$AA$29)*1/4</f>
        <v>1.380952380952381</v>
      </c>
      <c r="AB34" s="226"/>
      <c r="AC34" s="227"/>
      <c r="AD34" s="228"/>
      <c r="AE34" s="133"/>
      <c r="AF34" s="133"/>
    </row>
    <row r="35" spans="1:32" ht="34.5" customHeight="1" thickBot="1">
      <c r="A35" s="134"/>
      <c r="B35" s="135" t="s">
        <v>27</v>
      </c>
      <c r="C35" s="239" t="s">
        <v>120</v>
      </c>
      <c r="D35" s="240"/>
      <c r="E35" s="234" t="s">
        <v>29</v>
      </c>
      <c r="F35" s="247" t="s">
        <v>90</v>
      </c>
      <c r="G35" s="242"/>
      <c r="H35" s="222"/>
      <c r="I35" s="222"/>
      <c r="J35" s="223"/>
      <c r="K35" s="223"/>
      <c r="L35" s="223"/>
      <c r="M35" s="223"/>
      <c r="N35" s="416" t="s">
        <v>168</v>
      </c>
      <c r="O35" s="417"/>
      <c r="P35" s="248">
        <f>$P$29+($P$28-$P$29)*0/4</f>
        <v>0.40740740740740744</v>
      </c>
      <c r="Q35" s="418" t="s">
        <v>168</v>
      </c>
      <c r="R35" s="419"/>
      <c r="S35" s="248">
        <f>$S$29+($S$28-$S$29)*0/4</f>
        <v>0.3333333333333333</v>
      </c>
      <c r="T35" s="225"/>
      <c r="U35" s="223"/>
      <c r="V35" s="223"/>
      <c r="W35" s="223"/>
      <c r="X35" s="223"/>
      <c r="Y35" s="416" t="s">
        <v>168</v>
      </c>
      <c r="Z35" s="417"/>
      <c r="AA35" s="248">
        <f>$AA$29+($AA$28-$AA$29)*0/4</f>
        <v>0.9523809523809523</v>
      </c>
      <c r="AB35" s="223"/>
      <c r="AC35" s="227"/>
      <c r="AD35" s="228"/>
      <c r="AE35" s="133"/>
      <c r="AF35" s="133"/>
    </row>
    <row r="36" spans="1:32" ht="13.5" thickBot="1">
      <c r="A36" s="249"/>
      <c r="B36" s="250"/>
      <c r="C36" s="251"/>
      <c r="D36" s="252"/>
      <c r="E36" s="253"/>
      <c r="F36" s="254"/>
      <c r="G36" s="255"/>
      <c r="H36" s="255"/>
      <c r="I36" s="255"/>
      <c r="J36" s="255"/>
      <c r="K36" s="255"/>
      <c r="L36" s="255"/>
      <c r="M36" s="255"/>
      <c r="N36" s="255"/>
      <c r="O36" s="255"/>
      <c r="P36" s="255"/>
      <c r="Q36" s="255"/>
      <c r="R36" s="255"/>
      <c r="S36" s="255"/>
      <c r="T36" s="255"/>
      <c r="U36" s="255"/>
      <c r="V36" s="255"/>
      <c r="W36" s="255"/>
      <c r="X36" s="255"/>
      <c r="Y36" s="255"/>
      <c r="Z36" s="255"/>
      <c r="AA36" s="255"/>
      <c r="AB36" s="255"/>
      <c r="AC36" s="256"/>
      <c r="AD36" s="257"/>
      <c r="AE36" s="133"/>
      <c r="AF36" s="133"/>
    </row>
    <row r="37" spans="1:32" ht="13.5" thickTop="1">
      <c r="A37" s="258"/>
      <c r="B37" s="259"/>
      <c r="C37" s="259"/>
      <c r="D37" s="259"/>
      <c r="E37" s="260"/>
      <c r="F37" s="261"/>
      <c r="G37" s="133"/>
      <c r="H37" s="133"/>
      <c r="I37" s="133"/>
      <c r="J37" s="133"/>
      <c r="K37" s="133"/>
      <c r="L37" s="133"/>
      <c r="M37" s="133"/>
      <c r="N37" s="133"/>
      <c r="O37" s="133"/>
      <c r="P37" s="133"/>
      <c r="Q37" s="133"/>
      <c r="R37" s="133"/>
      <c r="S37" s="133"/>
      <c r="T37" s="133"/>
      <c r="U37" s="133"/>
      <c r="V37" s="133"/>
      <c r="W37" s="133"/>
      <c r="X37" s="133"/>
      <c r="Y37" s="133"/>
      <c r="Z37" s="133"/>
      <c r="AA37" s="133"/>
      <c r="AB37" s="133"/>
      <c r="AC37" s="262"/>
      <c r="AD37" s="133"/>
      <c r="AE37" s="133"/>
      <c r="AF37" s="133"/>
    </row>
    <row r="38" spans="1:32" ht="12.75">
      <c r="A38" s="258"/>
      <c r="B38" s="259"/>
      <c r="C38" s="259"/>
      <c r="D38" s="259"/>
      <c r="E38" s="260"/>
      <c r="F38" s="261"/>
      <c r="G38" s="133"/>
      <c r="H38" s="133"/>
      <c r="I38" s="133"/>
      <c r="J38" s="133"/>
      <c r="K38" s="133"/>
      <c r="L38" s="133"/>
      <c r="M38" s="133"/>
      <c r="N38" s="133"/>
      <c r="O38" s="133"/>
      <c r="P38" s="133"/>
      <c r="Q38" s="133"/>
      <c r="R38" s="133"/>
      <c r="S38" s="133"/>
      <c r="T38" s="133"/>
      <c r="U38" s="133"/>
      <c r="V38" s="133"/>
      <c r="W38" s="133"/>
      <c r="X38" s="133"/>
      <c r="Y38" s="133"/>
      <c r="Z38" s="133"/>
      <c r="AA38" s="133"/>
      <c r="AB38" s="133"/>
      <c r="AC38" s="262"/>
      <c r="AD38" s="133"/>
      <c r="AE38" s="133"/>
      <c r="AF38" s="133"/>
    </row>
  </sheetData>
  <sheetProtection sheet="1" objects="1" scenarios="1"/>
  <mergeCells count="53">
    <mergeCell ref="N35:O35"/>
    <mergeCell ref="Q35:R35"/>
    <mergeCell ref="Y35:Z35"/>
    <mergeCell ref="N27:P27"/>
    <mergeCell ref="Q27:S27"/>
    <mergeCell ref="Y27:AA27"/>
    <mergeCell ref="N28:O28"/>
    <mergeCell ref="N30:O30"/>
    <mergeCell ref="N31:O31"/>
    <mergeCell ref="N33:O33"/>
    <mergeCell ref="A27:F27"/>
    <mergeCell ref="Y1:Z1"/>
    <mergeCell ref="G2:P2"/>
    <mergeCell ref="T3:T4"/>
    <mergeCell ref="J3:L3"/>
    <mergeCell ref="Y3:Y4"/>
    <mergeCell ref="O3:O4"/>
    <mergeCell ref="Z3:Z4"/>
    <mergeCell ref="V3:W3"/>
    <mergeCell ref="D2:F5"/>
    <mergeCell ref="B1:W1"/>
    <mergeCell ref="U3:U4"/>
    <mergeCell ref="X3:X4"/>
    <mergeCell ref="A2:C5"/>
    <mergeCell ref="M3:N3"/>
    <mergeCell ref="G3:I3"/>
    <mergeCell ref="Q2:S2"/>
    <mergeCell ref="Q4:R4"/>
    <mergeCell ref="Y32:Z32"/>
    <mergeCell ref="Y33:Z33"/>
    <mergeCell ref="N34:O34"/>
    <mergeCell ref="Q32:R32"/>
    <mergeCell ref="Q33:R33"/>
    <mergeCell ref="Q34:R34"/>
    <mergeCell ref="N32:O32"/>
    <mergeCell ref="Q29:R29"/>
    <mergeCell ref="Q30:R30"/>
    <mergeCell ref="AD3:AD5"/>
    <mergeCell ref="Q31:R31"/>
    <mergeCell ref="AC3:AC5"/>
    <mergeCell ref="AA3:AA4"/>
    <mergeCell ref="AB2:AB4"/>
    <mergeCell ref="T2:AA2"/>
    <mergeCell ref="N29:O29"/>
    <mergeCell ref="AC1:AD1"/>
    <mergeCell ref="Y34:Z34"/>
    <mergeCell ref="P3:P4"/>
    <mergeCell ref="S3:S4"/>
    <mergeCell ref="Y28:Z28"/>
    <mergeCell ref="Y29:Z29"/>
    <mergeCell ref="Y30:Z30"/>
    <mergeCell ref="Y31:Z31"/>
    <mergeCell ref="Q28:R28"/>
  </mergeCells>
  <conditionalFormatting sqref="B7:D7 B25:D26 B14:D15 B18:D18 B20:D20">
    <cfRule type="cellIs" priority="4" dxfId="0" operator="equal" stopIfTrue="1">
      <formula>B6</formula>
    </cfRule>
    <cfRule type="expression" priority="5" dxfId="0" stopIfTrue="1">
      <formula>IF($E7=0,TRUE,FALSE)</formula>
    </cfRule>
  </conditionalFormatting>
  <conditionalFormatting sqref="B8:D8 B12:D12 B16:D16">
    <cfRule type="cellIs" priority="13" dxfId="0" operator="equal" stopIfTrue="1">
      <formula>B6</formula>
    </cfRule>
    <cfRule type="expression" priority="14" dxfId="0" stopIfTrue="1">
      <formula>IF($E8=0,TRUE,FALSE)</formula>
    </cfRule>
  </conditionalFormatting>
  <conditionalFormatting sqref="B9:D10 B13:D13 B17:D17 B19:D19 B21:D22">
    <cfRule type="cellIs" priority="15" dxfId="0" operator="equal" stopIfTrue="1">
      <formula>#REF!</formula>
    </cfRule>
    <cfRule type="expression" priority="16" dxfId="0" stopIfTrue="1">
      <formula>IF($E9=0,TRUE,FALSE)</formula>
    </cfRule>
  </conditionalFormatting>
  <conditionalFormatting sqref="B23:D24">
    <cfRule type="cellIs" priority="17" dxfId="0" operator="equal" stopIfTrue="1">
      <formula>'[1]SWAEC Ranking Matrix'!#REF!</formula>
    </cfRule>
    <cfRule type="expression" priority="18" dxfId="0" stopIfTrue="1">
      <formula>IF($E23=0,TRUE,FALSE)</formula>
    </cfRule>
  </conditionalFormatting>
  <conditionalFormatting sqref="B11:D11">
    <cfRule type="cellIs" priority="9" dxfId="0" operator="equal" stopIfTrue="1">
      <formula>#REF!</formula>
    </cfRule>
    <cfRule type="expression" priority="10" dxfId="0" stopIfTrue="1">
      <formula>IF($E11=0,TRUE,FALSE)</formula>
    </cfRule>
  </conditionalFormatting>
  <conditionalFormatting sqref="D30:D35">
    <cfRule type="cellIs" priority="21" dxfId="23" operator="equal" stopIfTrue="1">
      <formula>D29</formula>
    </cfRule>
    <cfRule type="expression" priority="22" dxfId="23" stopIfTrue="1">
      <formula>IF($E30=0,TRUE,FALSE)</formula>
    </cfRule>
  </conditionalFormatting>
  <conditionalFormatting sqref="AC27:AC65536 AB6:AC26 P28:P35 S28:S35 AA28:AA35">
    <cfRule type="cellIs" priority="1" dxfId="0" operator="equal" stopIfTrue="1">
      <formula>0</formula>
    </cfRule>
  </conditionalFormatting>
  <conditionalFormatting sqref="AB5">
    <cfRule type="cellIs" priority="2" dxfId="21" operator="notEqual" stopIfTrue="1">
      <formula>1</formula>
    </cfRule>
  </conditionalFormatting>
  <conditionalFormatting sqref="P6:P26 S6:S26 AA6:AA26">
    <cfRule type="expression" priority="25" dxfId="0" stopIfTrue="1">
      <formula>OR(P6=0,ISERROR(P6))</formula>
    </cfRule>
  </conditionalFormatting>
  <conditionalFormatting sqref="A28:C36">
    <cfRule type="cellIs" priority="26" dxfId="0" operator="equal" stopIfTrue="1">
      <formula>A27</formula>
    </cfRule>
    <cfRule type="expression" priority="27" dxfId="0" stopIfTrue="1">
      <formula>IF($E28=0,TRUE,FALSE)</formula>
    </cfRule>
  </conditionalFormatting>
  <printOptions/>
  <pageMargins left="0.15" right="0.12" top="1.4" bottom="0" header="0" footer="0"/>
  <pageSetup horizontalDpi="300" verticalDpi="300" orientation="landscape" scale="31" r:id="rId2"/>
  <legacyDrawing r:id="rId1"/>
</worksheet>
</file>

<file path=xl/worksheets/sheet3.xml><?xml version="1.0" encoding="utf-8"?>
<worksheet xmlns="http://schemas.openxmlformats.org/spreadsheetml/2006/main" xmlns:r="http://schemas.openxmlformats.org/officeDocument/2006/relationships">
  <sheetPr codeName="Sheet4">
    <tabColor indexed="11"/>
    <pageSetUpPr fitToPage="1"/>
  </sheetPr>
  <dimension ref="A1:N25"/>
  <sheetViews>
    <sheetView showGridLines="0" showOutlineSymbols="0" zoomScale="75" zoomScaleNormal="75" zoomScalePageLayoutView="0" workbookViewId="0" topLeftCell="A1">
      <selection activeCell="A1" sqref="A1"/>
    </sheetView>
  </sheetViews>
  <sheetFormatPr defaultColWidth="9.140625" defaultRowHeight="12.75"/>
  <cols>
    <col min="1" max="1" width="6.00390625" style="72" customWidth="1"/>
    <col min="2" max="2" width="12.7109375" style="73" customWidth="1"/>
    <col min="3" max="3" width="51.7109375" style="74" customWidth="1"/>
    <col min="4" max="4" width="64.7109375" style="74" customWidth="1"/>
    <col min="5" max="5" width="13.7109375" style="75" customWidth="1"/>
    <col min="6" max="6" width="17.8515625" style="75" customWidth="1"/>
    <col min="7" max="7" width="13.57421875" style="50" customWidth="1"/>
    <col min="8" max="8" width="13.421875" style="50" customWidth="1"/>
    <col min="9" max="9" width="18.57421875" style="50" customWidth="1"/>
    <col min="10" max="10" width="18.7109375" style="50" customWidth="1"/>
    <col min="11" max="11" width="18.57421875" style="50" customWidth="1"/>
    <col min="12" max="12" width="18.421875" style="50" customWidth="1"/>
    <col min="13" max="14" width="18.57421875" style="50" customWidth="1"/>
    <col min="15" max="16384" width="9.140625" style="50" customWidth="1"/>
  </cols>
  <sheetData>
    <row r="1" spans="1:14" ht="35.25" customHeight="1" thickBot="1" thickTop="1">
      <c r="A1" s="268"/>
      <c r="B1" s="426" t="s">
        <v>245</v>
      </c>
      <c r="C1" s="427"/>
      <c r="D1" s="427"/>
      <c r="E1" s="427"/>
      <c r="F1" s="427"/>
      <c r="G1" s="427"/>
      <c r="H1" s="427"/>
      <c r="I1" s="427"/>
      <c r="J1" s="427"/>
      <c r="K1" s="427"/>
      <c r="L1" s="427"/>
      <c r="M1" s="424">
        <f>'SWAEC RANKING MATRIX'!$Y$1</f>
        <v>41334</v>
      </c>
      <c r="N1" s="425"/>
    </row>
    <row r="2" spans="1:14" ht="57" customHeight="1" thickBot="1">
      <c r="A2" s="422" t="s">
        <v>200</v>
      </c>
      <c r="B2" s="423"/>
      <c r="C2" s="423"/>
      <c r="D2" s="88" t="s">
        <v>199</v>
      </c>
      <c r="E2" s="51" t="s">
        <v>195</v>
      </c>
      <c r="F2" s="52" t="s">
        <v>193</v>
      </c>
      <c r="G2" s="86" t="s">
        <v>176</v>
      </c>
      <c r="H2" s="87" t="s">
        <v>177</v>
      </c>
      <c r="I2" s="53" t="s">
        <v>206</v>
      </c>
      <c r="J2" s="54" t="s">
        <v>196</v>
      </c>
      <c r="K2" s="55" t="s">
        <v>197</v>
      </c>
      <c r="L2" s="53" t="s">
        <v>207</v>
      </c>
      <c r="M2" s="54" t="s">
        <v>208</v>
      </c>
      <c r="N2" s="55" t="s">
        <v>209</v>
      </c>
    </row>
    <row r="3" spans="1:14" ht="30.75" thickTop="1">
      <c r="A3" s="90" t="str">
        <f>'SWAEC RANKING MATRIX'!D6</f>
        <v>A</v>
      </c>
      <c r="B3" s="120" t="str">
        <f>'SWAEC RANKING MATRIX'!E6</f>
        <v>01A-SW</v>
      </c>
      <c r="C3" s="58" t="str">
        <f>'SWAEC RANKING MATRIX'!F6</f>
        <v>Acquire Unused Table A Amount from SLOCFCWCD</v>
      </c>
      <c r="D3" s="269"/>
      <c r="E3" s="270">
        <v>300</v>
      </c>
      <c r="F3" s="271">
        <v>1800</v>
      </c>
      <c r="G3" s="272">
        <v>3000</v>
      </c>
      <c r="H3" s="273">
        <v>6200</v>
      </c>
      <c r="I3" s="56">
        <f>(10^3*E3/G3)</f>
        <v>100</v>
      </c>
      <c r="J3" s="80">
        <f>RANK(I3,$I$3:$I$25)*10/COUNT($I$3:$I$25)</f>
        <v>0.5555555555555556</v>
      </c>
      <c r="K3" s="77">
        <f>ROUND(J3,0)</f>
        <v>1</v>
      </c>
      <c r="L3" s="57">
        <f>(F3/100)</f>
        <v>18</v>
      </c>
      <c r="M3" s="80">
        <f>RANK(L3,$L$3:$L$25)*10/COUNT($L$3:$L$25)</f>
        <v>3.3333333333333335</v>
      </c>
      <c r="N3" s="77">
        <f>ROUND(M3,0)</f>
        <v>3</v>
      </c>
    </row>
    <row r="4" spans="1:14" ht="45.75" thickBot="1">
      <c r="A4" s="91" t="str">
        <f>'SWAEC RANKING MATRIX'!D7</f>
        <v>B</v>
      </c>
      <c r="B4" s="121" t="str">
        <f>'SWAEC RANKING MATRIX'!E7</f>
        <v>01B-SW</v>
      </c>
      <c r="C4" s="65" t="str">
        <f>'SWAEC RANKING MATRIX'!F7</f>
        <v>Acquire Excess Table A Allocation identified by CCWA-SLOCFCWCD &amp; Buy-into CCWA Pipeline</v>
      </c>
      <c r="D4" s="274"/>
      <c r="E4" s="275">
        <v>120</v>
      </c>
      <c r="F4" s="276">
        <v>2500</v>
      </c>
      <c r="G4" s="277">
        <v>3000</v>
      </c>
      <c r="H4" s="278">
        <v>3300</v>
      </c>
      <c r="I4" s="62">
        <f aca="true" t="shared" si="0" ref="I4:I10">(10^3*E4/G4)</f>
        <v>40</v>
      </c>
      <c r="J4" s="84">
        <f aca="true" t="shared" si="1" ref="J4:J10">RANK(I4,$I$3:$I$25)*10/COUNT($I$3:$I$25)</f>
        <v>1.6666666666666667</v>
      </c>
      <c r="K4" s="78">
        <f aca="true" t="shared" si="2" ref="K4:K10">ROUND(J4,0)</f>
        <v>2</v>
      </c>
      <c r="L4" s="62">
        <f aca="true" t="shared" si="3" ref="L4:L10">(F4/100)</f>
        <v>25</v>
      </c>
      <c r="M4" s="84">
        <f aca="true" t="shared" si="4" ref="M4:M10">RANK(L4,$L$3:$L$25)*10/COUNT($L$3:$L$25)</f>
        <v>1.6666666666666667</v>
      </c>
      <c r="N4" s="78">
        <f aca="true" t="shared" si="5" ref="N4:N10">ROUND(M4,0)</f>
        <v>2</v>
      </c>
    </row>
    <row r="5" spans="1:14" ht="43.5" thickBot="1">
      <c r="A5" s="92" t="str">
        <f>'SWAEC RANKING MATRIX'!D14</f>
        <v>I</v>
      </c>
      <c r="B5" s="60" t="str">
        <f>'SWAEC RANKING MATRIX'!E14</f>
        <v>10B-RWI</v>
      </c>
      <c r="C5" s="61" t="str">
        <f>'SWAEC RANKING MATRIX'!F14</f>
        <v>Santa Maria Intertie - Full</v>
      </c>
      <c r="D5" s="279" t="s">
        <v>192</v>
      </c>
      <c r="E5" s="280">
        <v>30</v>
      </c>
      <c r="F5" s="281">
        <f>1640+94</f>
        <v>1734</v>
      </c>
      <c r="G5" s="282">
        <v>3000</v>
      </c>
      <c r="H5" s="283">
        <v>6200</v>
      </c>
      <c r="I5" s="64">
        <f t="shared" si="0"/>
        <v>10</v>
      </c>
      <c r="J5" s="85">
        <f t="shared" si="1"/>
        <v>8.333333333333334</v>
      </c>
      <c r="K5" s="89">
        <f t="shared" si="2"/>
        <v>8</v>
      </c>
      <c r="L5" s="64">
        <f t="shared" si="3"/>
        <v>17.34</v>
      </c>
      <c r="M5" s="85">
        <f t="shared" si="4"/>
        <v>3.888888888888889</v>
      </c>
      <c r="N5" s="89">
        <f t="shared" si="5"/>
        <v>4</v>
      </c>
    </row>
    <row r="6" spans="1:14" ht="28.5">
      <c r="A6" s="90" t="str">
        <f>'SWAEC RANKING MATRIX'!D22</f>
        <v>Q</v>
      </c>
      <c r="B6" s="120" t="str">
        <f>'SWAEC RANKING MATRIX'!E22</f>
        <v>19A-SEA</v>
      </c>
      <c r="C6" s="58" t="str">
        <f>'SWAEC RANKING MATRIX'!F22</f>
        <v>Seawater Desalination - P66 Outfall</v>
      </c>
      <c r="D6" s="269" t="s">
        <v>186</v>
      </c>
      <c r="E6" s="270">
        <v>62</v>
      </c>
      <c r="F6" s="271">
        <v>1000</v>
      </c>
      <c r="G6" s="272">
        <v>3000</v>
      </c>
      <c r="H6" s="273">
        <v>6200</v>
      </c>
      <c r="I6" s="57">
        <f t="shared" si="0"/>
        <v>20.666666666666668</v>
      </c>
      <c r="J6" s="80">
        <f t="shared" si="1"/>
        <v>3.888888888888889</v>
      </c>
      <c r="K6" s="77">
        <f t="shared" si="2"/>
        <v>4</v>
      </c>
      <c r="L6" s="57">
        <f t="shared" si="3"/>
        <v>10</v>
      </c>
      <c r="M6" s="80">
        <f t="shared" si="4"/>
        <v>5</v>
      </c>
      <c r="N6" s="77">
        <f t="shared" si="5"/>
        <v>5</v>
      </c>
    </row>
    <row r="7" spans="1:14" ht="28.5">
      <c r="A7" s="93" t="str">
        <f>'SWAEC RANKING MATRIX'!D23</f>
        <v>R</v>
      </c>
      <c r="B7" s="122" t="str">
        <f>'SWAEC RANKING MATRIX'!E23</f>
        <v>19B-SEA</v>
      </c>
      <c r="C7" s="58" t="str">
        <f>'SWAEC RANKING MATRIX'!F23</f>
        <v>Seawater Desalination - New Outfall</v>
      </c>
      <c r="D7" s="284" t="s">
        <v>187</v>
      </c>
      <c r="E7" s="285">
        <v>68</v>
      </c>
      <c r="F7" s="286">
        <v>1000</v>
      </c>
      <c r="G7" s="287">
        <v>3000</v>
      </c>
      <c r="H7" s="288">
        <v>6200</v>
      </c>
      <c r="I7" s="59">
        <f t="shared" si="0"/>
        <v>22.666666666666668</v>
      </c>
      <c r="J7" s="81">
        <f t="shared" si="1"/>
        <v>3.3333333333333335</v>
      </c>
      <c r="K7" s="77">
        <f t="shared" si="2"/>
        <v>3</v>
      </c>
      <c r="L7" s="59">
        <f t="shared" si="3"/>
        <v>10</v>
      </c>
      <c r="M7" s="81">
        <f t="shared" si="4"/>
        <v>5</v>
      </c>
      <c r="N7" s="77">
        <f t="shared" si="5"/>
        <v>5</v>
      </c>
    </row>
    <row r="8" spans="1:14" ht="28.5">
      <c r="A8" s="93" t="str">
        <f>'SWAEC RANKING MATRIX'!D24</f>
        <v>S</v>
      </c>
      <c r="B8" s="122" t="str">
        <f>'SWAEC RANKING MATRIX'!E24</f>
        <v>19C-SEA</v>
      </c>
      <c r="C8" s="66" t="str">
        <f>'SWAEC RANKING MATRIX'!F24</f>
        <v>Brackish Water Desalination</v>
      </c>
      <c r="D8" s="284" t="s">
        <v>186</v>
      </c>
      <c r="E8" s="285">
        <v>60</v>
      </c>
      <c r="F8" s="286">
        <v>800</v>
      </c>
      <c r="G8" s="287">
        <v>3000</v>
      </c>
      <c r="H8" s="288">
        <v>6200</v>
      </c>
      <c r="I8" s="59">
        <f t="shared" si="0"/>
        <v>20</v>
      </c>
      <c r="J8" s="81">
        <f t="shared" si="1"/>
        <v>4.444444444444445</v>
      </c>
      <c r="K8" s="77">
        <f t="shared" si="2"/>
        <v>4</v>
      </c>
      <c r="L8" s="59">
        <f t="shared" si="3"/>
        <v>8</v>
      </c>
      <c r="M8" s="81">
        <f t="shared" si="4"/>
        <v>7.222222222222222</v>
      </c>
      <c r="N8" s="77">
        <f t="shared" si="5"/>
        <v>7</v>
      </c>
    </row>
    <row r="9" spans="1:14" ht="30">
      <c r="A9" s="93" t="str">
        <f>'SWAEC RANKING MATRIX'!D25</f>
        <v>T</v>
      </c>
      <c r="B9" s="123" t="str">
        <f>'SWAEC RANKING MATRIX'!E25</f>
        <v>20A-SEA</v>
      </c>
      <c r="C9" s="67" t="str">
        <f>'SWAEC RANKING MATRIX'!F25</f>
        <v>Solar Distillation - Inland 
(Pilot Project Required for Proof of Concept)</v>
      </c>
      <c r="D9" s="284" t="s">
        <v>186</v>
      </c>
      <c r="E9" s="285">
        <v>90</v>
      </c>
      <c r="F9" s="286">
        <v>400</v>
      </c>
      <c r="G9" s="287">
        <v>3000</v>
      </c>
      <c r="H9" s="288">
        <v>6200</v>
      </c>
      <c r="I9" s="59">
        <f t="shared" si="0"/>
        <v>30</v>
      </c>
      <c r="J9" s="81">
        <f t="shared" si="1"/>
        <v>2.2222222222222223</v>
      </c>
      <c r="K9" s="77">
        <f t="shared" si="2"/>
        <v>2</v>
      </c>
      <c r="L9" s="59">
        <f t="shared" si="3"/>
        <v>4</v>
      </c>
      <c r="M9" s="81">
        <f t="shared" si="4"/>
        <v>8.333333333333334</v>
      </c>
      <c r="N9" s="77">
        <f t="shared" si="5"/>
        <v>8</v>
      </c>
    </row>
    <row r="10" spans="1:14" ht="30.75" thickBot="1">
      <c r="A10" s="94" t="str">
        <f>'SWAEC RANKING MATRIX'!D26</f>
        <v>U</v>
      </c>
      <c r="B10" s="124" t="str">
        <f>'SWAEC RANKING MATRIX'!E26</f>
        <v>20B-SEA</v>
      </c>
      <c r="C10" s="70" t="str">
        <f>'SWAEC RANKING MATRIX'!F26</f>
        <v>Solar Distillation - Coastal 
(Pilot Project Required for Proof of Concept)</v>
      </c>
      <c r="D10" s="289" t="s">
        <v>186</v>
      </c>
      <c r="E10" s="290">
        <v>60</v>
      </c>
      <c r="F10" s="291">
        <v>400</v>
      </c>
      <c r="G10" s="292">
        <v>3000</v>
      </c>
      <c r="H10" s="293">
        <v>6200</v>
      </c>
      <c r="I10" s="71">
        <f t="shared" si="0"/>
        <v>20</v>
      </c>
      <c r="J10" s="83">
        <f t="shared" si="1"/>
        <v>4.444444444444445</v>
      </c>
      <c r="K10" s="79">
        <f t="shared" si="2"/>
        <v>4</v>
      </c>
      <c r="L10" s="71">
        <f t="shared" si="3"/>
        <v>4</v>
      </c>
      <c r="M10" s="83">
        <f t="shared" si="4"/>
        <v>8.333333333333334</v>
      </c>
      <c r="N10" s="79">
        <f t="shared" si="5"/>
        <v>8</v>
      </c>
    </row>
    <row r="11" ht="16.5" thickBot="1" thickTop="1"/>
    <row r="12" spans="1:14" ht="56.25" customHeight="1" thickBot="1" thickTop="1">
      <c r="A12" s="428" t="s">
        <v>201</v>
      </c>
      <c r="B12" s="429"/>
      <c r="C12" s="429"/>
      <c r="D12" s="101" t="s">
        <v>199</v>
      </c>
      <c r="E12" s="102" t="s">
        <v>195</v>
      </c>
      <c r="F12" s="103" t="s">
        <v>193</v>
      </c>
      <c r="G12" s="104" t="s">
        <v>176</v>
      </c>
      <c r="H12" s="105" t="s">
        <v>177</v>
      </c>
      <c r="I12" s="106" t="s">
        <v>194</v>
      </c>
      <c r="J12" s="107" t="s">
        <v>196</v>
      </c>
      <c r="K12" s="108" t="s">
        <v>197</v>
      </c>
      <c r="L12" s="106" t="s">
        <v>198</v>
      </c>
      <c r="M12" s="107" t="s">
        <v>178</v>
      </c>
      <c r="N12" s="108" t="s">
        <v>179</v>
      </c>
    </row>
    <row r="13" spans="1:14" ht="31.5" thickBot="1" thickTop="1">
      <c r="A13" s="91" t="str">
        <f>'SWAEC RANKING MATRIX'!D8</f>
        <v>C</v>
      </c>
      <c r="B13" s="60" t="str">
        <f>'SWAEC RANKING MATRIX'!E8</f>
        <v>02-SW</v>
      </c>
      <c r="C13" s="61" t="str">
        <f>'SWAEC RANKING MATRIX'!F8</f>
        <v>Purchase Unused Table A Allocation from SWP Participants &amp; Buy-into CCWA Pipeline</v>
      </c>
      <c r="D13" s="284"/>
      <c r="E13" s="285">
        <v>7</v>
      </c>
      <c r="F13" s="286">
        <v>5000</v>
      </c>
      <c r="G13" s="287">
        <v>600</v>
      </c>
      <c r="H13" s="288">
        <v>600</v>
      </c>
      <c r="I13" s="59">
        <f>(10^3*E13/G13)</f>
        <v>11.666666666666666</v>
      </c>
      <c r="J13" s="81">
        <f>RANK(I13,$I$3:$I$25)*10/COUNT($I$3:$I$25)</f>
        <v>7.777777777777778</v>
      </c>
      <c r="K13" s="78">
        <f>ROUND(J13,0)</f>
        <v>8</v>
      </c>
      <c r="L13" s="62">
        <f>(F13/100)</f>
        <v>50</v>
      </c>
      <c r="M13" s="84">
        <f>RANK(L13,$L$3:$L$25)*10/COUNT($L$3:$L$25)</f>
        <v>1.1111111111111112</v>
      </c>
      <c r="N13" s="78">
        <f>ROUND(M13,0)</f>
        <v>1</v>
      </c>
    </row>
    <row r="14" spans="1:14" ht="21" thickBot="1">
      <c r="A14" s="91" t="str">
        <f>'SWAEC RANKING MATRIX'!D9</f>
        <v>D</v>
      </c>
      <c r="B14" s="60" t="str">
        <f>'SWAEC RANKING MATRIX'!E9</f>
        <v>04-C</v>
      </c>
      <c r="C14" s="61" t="str">
        <f>'SWAEC RANKING MATRIX'!F9</f>
        <v>Conservation Programs (Current and Future)</v>
      </c>
      <c r="D14" s="294"/>
      <c r="E14" s="295">
        <v>1</v>
      </c>
      <c r="F14" s="296">
        <v>210</v>
      </c>
      <c r="G14" s="297">
        <v>500</v>
      </c>
      <c r="H14" s="298">
        <v>500</v>
      </c>
      <c r="I14" s="63">
        <f>(10^3*E14/G14)</f>
        <v>2</v>
      </c>
      <c r="J14" s="82">
        <f>RANK(I14,$I$3:$I$25)*10/COUNT($I$3:$I$25)</f>
        <v>9.444444444444445</v>
      </c>
      <c r="K14" s="78">
        <f>ROUND(J14,0)</f>
        <v>9</v>
      </c>
      <c r="L14" s="64">
        <f>(F14/100)</f>
        <v>2.1</v>
      </c>
      <c r="M14" s="85">
        <f>RANK(L14,$L$3:$L$25)*10/COUNT($L$3:$L$25)</f>
        <v>9.444444444444445</v>
      </c>
      <c r="N14" s="78">
        <f>ROUND(M14,0)</f>
        <v>9</v>
      </c>
    </row>
    <row r="15" spans="1:14" ht="42.75">
      <c r="A15" s="90" t="str">
        <f>'SWAEC RANKING MATRIX'!D10</f>
        <v>E</v>
      </c>
      <c r="B15" s="120" t="str">
        <f>'SWAEC RANKING MATRIX'!E10</f>
        <v>06-AIR</v>
      </c>
      <c r="C15" s="58" t="str">
        <f>'SWAEC RANKING MATRIX'!F10</f>
        <v>Agricultural Water Reuse</v>
      </c>
      <c r="D15" s="294" t="s">
        <v>180</v>
      </c>
      <c r="E15" s="295"/>
      <c r="F15" s="296"/>
      <c r="G15" s="297"/>
      <c r="H15" s="298"/>
      <c r="I15" s="63"/>
      <c r="J15" s="82"/>
      <c r="K15" s="77">
        <v>1</v>
      </c>
      <c r="L15" s="57"/>
      <c r="M15" s="80"/>
      <c r="N15" s="77">
        <v>1</v>
      </c>
    </row>
    <row r="16" spans="1:14" ht="20.25">
      <c r="A16" s="95" t="str">
        <f>'SWAEC RANKING MATRIX'!D11</f>
        <v>F</v>
      </c>
      <c r="B16" s="120" t="str">
        <f>'SWAEC RANKING MATRIX'!E11</f>
        <v>07-AIR</v>
      </c>
      <c r="C16" s="58" t="str">
        <f>'SWAEC RANKING MATRIX'!F11</f>
        <v>Phillips 66 Refinery Process Water Reuse</v>
      </c>
      <c r="D16" s="269"/>
      <c r="E16" s="270">
        <v>4</v>
      </c>
      <c r="F16" s="271">
        <v>800</v>
      </c>
      <c r="G16" s="287">
        <v>270</v>
      </c>
      <c r="H16" s="288">
        <v>270</v>
      </c>
      <c r="I16" s="59">
        <f aca="true" t="shared" si="6" ref="I16:I23">(10^3*E16/G16)</f>
        <v>14.814814814814815</v>
      </c>
      <c r="J16" s="81">
        <f aca="true" t="shared" si="7" ref="J16:J23">RANK(I16,$I$3:$I$25)*10/COUNT($I$3:$I$25)</f>
        <v>6.666666666666667</v>
      </c>
      <c r="K16" s="77">
        <f aca="true" t="shared" si="8" ref="K16:K23">ROUND(J16,0)</f>
        <v>7</v>
      </c>
      <c r="L16" s="59">
        <f aca="true" t="shared" si="9" ref="L16:L23">(F16/100)</f>
        <v>8</v>
      </c>
      <c r="M16" s="81">
        <f aca="true" t="shared" si="10" ref="M16:M23">RANK(L16,$L$3:$L$25)*10/COUNT($L$3:$L$25)</f>
        <v>7.222222222222222</v>
      </c>
      <c r="N16" s="77">
        <f aca="true" t="shared" si="11" ref="N16:N23">ROUND(M16,0)</f>
        <v>7</v>
      </c>
    </row>
    <row r="17" spans="1:14" ht="30.75" thickBot="1">
      <c r="A17" s="91" t="str">
        <f>'SWAEC RANKING MATRIX'!D12</f>
        <v>G</v>
      </c>
      <c r="B17" s="121" t="str">
        <f>'SWAEC RANKING MATRIX'!E12</f>
        <v>09-AIR</v>
      </c>
      <c r="C17" s="65" t="str">
        <f>'SWAEC RANKING MATRIX'!F12</f>
        <v>PXP Arroyo Grande Production Wastewater Reuse</v>
      </c>
      <c r="D17" s="284"/>
      <c r="E17" s="285">
        <v>8</v>
      </c>
      <c r="F17" s="286">
        <v>8400</v>
      </c>
      <c r="G17" s="287">
        <v>940</v>
      </c>
      <c r="H17" s="288">
        <v>940</v>
      </c>
      <c r="I17" s="59">
        <f t="shared" si="6"/>
        <v>8.51063829787234</v>
      </c>
      <c r="J17" s="81">
        <f t="shared" si="7"/>
        <v>8.88888888888889</v>
      </c>
      <c r="K17" s="78">
        <f t="shared" si="8"/>
        <v>9</v>
      </c>
      <c r="L17" s="62">
        <f t="shared" si="9"/>
        <v>84</v>
      </c>
      <c r="M17" s="84">
        <f t="shared" si="10"/>
        <v>0.5555555555555556</v>
      </c>
      <c r="N17" s="78">
        <f t="shared" si="11"/>
        <v>1</v>
      </c>
    </row>
    <row r="18" spans="1:14" ht="71.25">
      <c r="A18" s="90" t="str">
        <f>'SWAEC RANKING MATRIX'!D13</f>
        <v>H</v>
      </c>
      <c r="B18" s="120" t="str">
        <f>'SWAEC RANKING MATRIX'!E13</f>
        <v>10A-RWI</v>
      </c>
      <c r="C18" s="58" t="str">
        <f>'SWAEC RANKING MATRIX'!F13</f>
        <v>Santa Maria Intertie - Phase 1</v>
      </c>
      <c r="D18" s="294" t="s">
        <v>191</v>
      </c>
      <c r="E18" s="299">
        <v>13</v>
      </c>
      <c r="F18" s="296">
        <f>1640+180</f>
        <v>1820</v>
      </c>
      <c r="G18" s="297">
        <v>1000</v>
      </c>
      <c r="H18" s="298">
        <v>6200</v>
      </c>
      <c r="I18" s="63">
        <f t="shared" si="6"/>
        <v>13</v>
      </c>
      <c r="J18" s="82">
        <f t="shared" si="7"/>
        <v>7.222222222222222</v>
      </c>
      <c r="K18" s="77">
        <f t="shared" si="8"/>
        <v>7</v>
      </c>
      <c r="L18" s="57">
        <f t="shared" si="9"/>
        <v>18.2</v>
      </c>
      <c r="M18" s="80">
        <f t="shared" si="10"/>
        <v>2.7777777777777777</v>
      </c>
      <c r="N18" s="77">
        <f t="shared" si="11"/>
        <v>3</v>
      </c>
    </row>
    <row r="19" spans="1:14" ht="28.5">
      <c r="A19" s="93" t="str">
        <f>'SWAEC RANKING MATRIX'!D15</f>
        <v>J</v>
      </c>
      <c r="B19" s="122" t="str">
        <f>'SWAEC RANKING MATRIX'!E15</f>
        <v>10C-RWI</v>
      </c>
      <c r="C19" s="66" t="str">
        <f>'SWAEC RANKING MATRIX'!F15</f>
        <v>Oceano Intertie</v>
      </c>
      <c r="D19" s="284" t="s">
        <v>181</v>
      </c>
      <c r="E19" s="300">
        <v>17</v>
      </c>
      <c r="F19" s="286">
        <v>1650</v>
      </c>
      <c r="G19" s="287">
        <v>700</v>
      </c>
      <c r="H19" s="288">
        <v>700</v>
      </c>
      <c r="I19" s="59">
        <f t="shared" si="6"/>
        <v>24.285714285714285</v>
      </c>
      <c r="J19" s="81">
        <f t="shared" si="7"/>
        <v>2.7777777777777777</v>
      </c>
      <c r="K19" s="77">
        <f t="shared" si="8"/>
        <v>3</v>
      </c>
      <c r="L19" s="59">
        <f t="shared" si="9"/>
        <v>16.5</v>
      </c>
      <c r="M19" s="81">
        <f t="shared" si="10"/>
        <v>4.444444444444445</v>
      </c>
      <c r="N19" s="77">
        <f t="shared" si="11"/>
        <v>4</v>
      </c>
    </row>
    <row r="20" spans="1:14" ht="21" thickBot="1">
      <c r="A20" s="91" t="str">
        <f>'SWAEC RANKING MATRIX'!D16</f>
        <v>K</v>
      </c>
      <c r="B20" s="121" t="str">
        <f>'SWAEC RANKING MATRIX'!E16</f>
        <v>10D-RWI</v>
      </c>
      <c r="C20" s="65" t="str">
        <f>'SWAEC RANKING MATRIX'!F16</f>
        <v> Nacimiento Water Project Intertie</v>
      </c>
      <c r="D20" s="284"/>
      <c r="E20" s="301">
        <v>95</v>
      </c>
      <c r="F20" s="276">
        <v>2500</v>
      </c>
      <c r="G20" s="287">
        <v>2148</v>
      </c>
      <c r="H20" s="288">
        <v>2148</v>
      </c>
      <c r="I20" s="59">
        <f t="shared" si="6"/>
        <v>44.22718808193669</v>
      </c>
      <c r="J20" s="81">
        <f t="shared" si="7"/>
        <v>1.1111111111111112</v>
      </c>
      <c r="K20" s="78">
        <f t="shared" si="8"/>
        <v>1</v>
      </c>
      <c r="L20" s="62">
        <f t="shared" si="9"/>
        <v>25</v>
      </c>
      <c r="M20" s="84">
        <f t="shared" si="10"/>
        <v>1.6666666666666667</v>
      </c>
      <c r="N20" s="78">
        <f t="shared" si="11"/>
        <v>2</v>
      </c>
    </row>
    <row r="21" spans="1:14" ht="30">
      <c r="A21" s="90" t="str">
        <f>'SWAEC RANKING MATRIX'!D17</f>
        <v>L</v>
      </c>
      <c r="B21" s="120" t="str">
        <f>'SWAEC RANKING MATRIX'!E17</f>
        <v>11-RWW</v>
      </c>
      <c r="C21" s="58" t="str">
        <f>'SWAEC RANKING MATRIX'!F17</f>
        <v>Acquire Waste Water Supply from South SLO County Sanitary District</v>
      </c>
      <c r="D21" s="294" t="s">
        <v>182</v>
      </c>
      <c r="E21" s="270">
        <v>34</v>
      </c>
      <c r="F21" s="271">
        <v>1000</v>
      </c>
      <c r="G21" s="297">
        <v>2250</v>
      </c>
      <c r="H21" s="298">
        <v>2250</v>
      </c>
      <c r="I21" s="63">
        <f t="shared" si="6"/>
        <v>15.11111111111111</v>
      </c>
      <c r="J21" s="82">
        <f t="shared" si="7"/>
        <v>6.111111111111111</v>
      </c>
      <c r="K21" s="77">
        <f t="shared" si="8"/>
        <v>6</v>
      </c>
      <c r="L21" s="57">
        <f t="shared" si="9"/>
        <v>10</v>
      </c>
      <c r="M21" s="80">
        <f t="shared" si="10"/>
        <v>5</v>
      </c>
      <c r="N21" s="77">
        <f t="shared" si="11"/>
        <v>5</v>
      </c>
    </row>
    <row r="22" spans="1:14" ht="29.25" thickBot="1">
      <c r="A22" s="91" t="str">
        <f>'SWAEC RANKING MATRIX'!D18</f>
        <v>M</v>
      </c>
      <c r="B22" s="121" t="str">
        <f>'SWAEC RANKING MATRIX'!E18</f>
        <v>12-RWW</v>
      </c>
      <c r="C22" s="65" t="str">
        <f>'SWAEC RANKING MATRIX'!F18</f>
        <v>Acquire Waste Water Supply from Pismo Beach</v>
      </c>
      <c r="D22" s="284" t="s">
        <v>183</v>
      </c>
      <c r="E22" s="285">
        <v>24</v>
      </c>
      <c r="F22" s="286">
        <v>1000</v>
      </c>
      <c r="G22" s="287">
        <v>1450</v>
      </c>
      <c r="H22" s="288">
        <v>1450</v>
      </c>
      <c r="I22" s="59">
        <f t="shared" si="6"/>
        <v>16.551724137931036</v>
      </c>
      <c r="J22" s="81">
        <f t="shared" si="7"/>
        <v>5.555555555555555</v>
      </c>
      <c r="K22" s="78">
        <f t="shared" si="8"/>
        <v>6</v>
      </c>
      <c r="L22" s="59">
        <f t="shared" si="9"/>
        <v>10</v>
      </c>
      <c r="M22" s="81">
        <f t="shared" si="10"/>
        <v>5</v>
      </c>
      <c r="N22" s="78">
        <f t="shared" si="11"/>
        <v>5</v>
      </c>
    </row>
    <row r="23" spans="1:14" ht="30">
      <c r="A23" s="90" t="str">
        <f>'SWAEC RANKING MATRIX'!D19</f>
        <v>N</v>
      </c>
      <c r="B23" s="120" t="str">
        <f>'SWAEC RANKING MATRIX'!E19</f>
        <v>13-LG</v>
      </c>
      <c r="C23" s="58" t="str">
        <f>'SWAEC RANKING MATRIX'!F19</f>
        <v>Local Shallow Aquifer (Basin-wide Aquifer Study and Modeling in SLO and SB Counties Required)</v>
      </c>
      <c r="D23" s="294" t="s">
        <v>184</v>
      </c>
      <c r="E23" s="295">
        <v>2</v>
      </c>
      <c r="F23" s="296">
        <v>200</v>
      </c>
      <c r="G23" s="297">
        <v>1500</v>
      </c>
      <c r="H23" s="298">
        <v>1500</v>
      </c>
      <c r="I23" s="63">
        <f t="shared" si="6"/>
        <v>1.3333333333333333</v>
      </c>
      <c r="J23" s="82">
        <f t="shared" si="7"/>
        <v>10</v>
      </c>
      <c r="K23" s="77">
        <f t="shared" si="8"/>
        <v>10</v>
      </c>
      <c r="L23" s="63">
        <f t="shared" si="9"/>
        <v>2</v>
      </c>
      <c r="M23" s="82">
        <f t="shared" si="10"/>
        <v>10</v>
      </c>
      <c r="N23" s="77">
        <f t="shared" si="11"/>
        <v>10</v>
      </c>
    </row>
    <row r="24" spans="1:14" ht="21" thickBot="1">
      <c r="A24" s="91" t="str">
        <f>'SWAEC RANKING MATRIX'!D20</f>
        <v>O</v>
      </c>
      <c r="B24" s="121" t="str">
        <f>'SWAEC RANKING MATRIX'!E20</f>
        <v>14-LG</v>
      </c>
      <c r="C24" s="65" t="str">
        <f>'SWAEC RANKING MATRIX'!F20</f>
        <v>Dana Wells</v>
      </c>
      <c r="D24" s="284" t="s">
        <v>185</v>
      </c>
      <c r="E24" s="285"/>
      <c r="F24" s="286"/>
      <c r="G24" s="287"/>
      <c r="H24" s="288"/>
      <c r="I24" s="59"/>
      <c r="J24" s="81"/>
      <c r="K24" s="78">
        <v>1</v>
      </c>
      <c r="L24" s="62"/>
      <c r="M24" s="84"/>
      <c r="N24" s="78">
        <v>1</v>
      </c>
    </row>
    <row r="25" spans="1:14" ht="21" thickBot="1">
      <c r="A25" s="96" t="str">
        <f>'SWAEC RANKING MATRIX'!D21</f>
        <v>P</v>
      </c>
      <c r="B25" s="68" t="str">
        <f>'SWAEC RANKING MATRIX'!E21</f>
        <v>16-SFW</v>
      </c>
      <c r="C25" s="69" t="str">
        <f>'SWAEC RANKING MATRIX'!F21</f>
        <v>Oso Flaco Lake</v>
      </c>
      <c r="D25" s="302" t="s">
        <v>185</v>
      </c>
      <c r="E25" s="303"/>
      <c r="F25" s="304"/>
      <c r="G25" s="305"/>
      <c r="H25" s="306"/>
      <c r="I25" s="97"/>
      <c r="J25" s="98"/>
      <c r="K25" s="79">
        <v>1</v>
      </c>
      <c r="L25" s="99"/>
      <c r="M25" s="100"/>
      <c r="N25" s="79">
        <f>IF(L25="",1,ROUND(M25,0))</f>
        <v>1</v>
      </c>
    </row>
    <row r="26" ht="15.75" thickTop="1"/>
  </sheetData>
  <sheetProtection sheet="1" objects="1" scenarios="1"/>
  <mergeCells count="4">
    <mergeCell ref="A2:C2"/>
    <mergeCell ref="M1:N1"/>
    <mergeCell ref="B1:L1"/>
    <mergeCell ref="A12:C12"/>
  </mergeCells>
  <conditionalFormatting sqref="A4 A9:A10 A22 A24">
    <cfRule type="cellIs" priority="1" dxfId="0" operator="equal" stopIfTrue="1">
      <formula>A3</formula>
    </cfRule>
    <cfRule type="expression" priority="2" dxfId="0" stopIfTrue="1">
      <formula>IF($B4=0,TRUE,FALSE)</formula>
    </cfRule>
  </conditionalFormatting>
  <conditionalFormatting sqref="A17">
    <cfRule type="cellIs" priority="3" dxfId="0" operator="equal" stopIfTrue="1">
      <formula>A15</formula>
    </cfRule>
    <cfRule type="expression" priority="4" dxfId="0" stopIfTrue="1">
      <formula>IF($B17=0,TRUE,FALSE)</formula>
    </cfRule>
  </conditionalFormatting>
  <conditionalFormatting sqref="A14:A15 A18 A21 A23 A6 A25">
    <cfRule type="cellIs" priority="5" dxfId="0" operator="equal" stopIfTrue="1">
      <formula>#REF!</formula>
    </cfRule>
    <cfRule type="expression" priority="6" dxfId="0" stopIfTrue="1">
      <formula>IF($B6=0,TRUE,FALSE)</formula>
    </cfRule>
  </conditionalFormatting>
  <conditionalFormatting sqref="A7:A8">
    <cfRule type="cellIs" priority="7" dxfId="0" operator="equal" stopIfTrue="1">
      <formula>'[1]SWAEC Ranking Matrix'!#REF!</formula>
    </cfRule>
    <cfRule type="expression" priority="8" dxfId="0" stopIfTrue="1">
      <formula>IF($B7=0,TRUE,FALSE)</formula>
    </cfRule>
  </conditionalFormatting>
  <conditionalFormatting sqref="A16">
    <cfRule type="cellIs" priority="9" dxfId="0" operator="equal" stopIfTrue="1">
      <formula>#REF!</formula>
    </cfRule>
    <cfRule type="expression" priority="10" dxfId="0" stopIfTrue="1">
      <formula>IF($B16=0,TRUE,FALSE)</formula>
    </cfRule>
  </conditionalFormatting>
  <conditionalFormatting sqref="A19">
    <cfRule type="cellIs" priority="11" dxfId="0" operator="equal" stopIfTrue="1">
      <formula>A5</formula>
    </cfRule>
    <cfRule type="expression" priority="12" dxfId="0" stopIfTrue="1">
      <formula>IF($B19=0,TRUE,FALSE)</formula>
    </cfRule>
  </conditionalFormatting>
  <conditionalFormatting sqref="A20">
    <cfRule type="cellIs" priority="13" dxfId="0" operator="equal" stopIfTrue="1">
      <formula>A5</formula>
    </cfRule>
    <cfRule type="expression" priority="14" dxfId="0" stopIfTrue="1">
      <formula>IF($B20=0,TRUE,FALSE)</formula>
    </cfRule>
  </conditionalFormatting>
  <conditionalFormatting sqref="A5">
    <cfRule type="cellIs" priority="15" dxfId="0" operator="equal" stopIfTrue="1">
      <formula>A18</formula>
    </cfRule>
    <cfRule type="expression" priority="16" dxfId="0" stopIfTrue="1">
      <formula>IF($B5=0,TRUE,FALSE)</formula>
    </cfRule>
  </conditionalFormatting>
  <conditionalFormatting sqref="A13">
    <cfRule type="cellIs" priority="17" dxfId="0" operator="equal" stopIfTrue="1">
      <formula>A3</formula>
    </cfRule>
    <cfRule type="expression" priority="18" dxfId="0" stopIfTrue="1">
      <formula>IF($B13=0,TRUE,FALSE)</formula>
    </cfRule>
  </conditionalFormatting>
  <printOptions/>
  <pageMargins left="0.25" right="0.25" top="1.25" bottom="0.75" header="0.3" footer="0.3"/>
  <pageSetup fitToHeight="1" fitToWidth="1" horizontalDpi="600" verticalDpi="600" orientation="landscape" scale="44" r:id="rId1"/>
</worksheet>
</file>

<file path=xl/worksheets/sheet4.xml><?xml version="1.0" encoding="utf-8"?>
<worksheet xmlns="http://schemas.openxmlformats.org/spreadsheetml/2006/main" xmlns:r="http://schemas.openxmlformats.org/officeDocument/2006/relationships">
  <sheetPr codeName="Sheet6">
    <tabColor indexed="22"/>
  </sheetPr>
  <dimension ref="A1:D25"/>
  <sheetViews>
    <sheetView showGridLines="0" showRowColHeaders="0" zoomScalePageLayoutView="0" workbookViewId="0" topLeftCell="A1">
      <selection activeCell="A1" sqref="A1:C1"/>
    </sheetView>
  </sheetViews>
  <sheetFormatPr defaultColWidth="9.140625" defaultRowHeight="12.75"/>
  <cols>
    <col min="1" max="1" width="31.57421875" style="3" customWidth="1"/>
    <col min="2" max="4" width="30.28125" style="3" customWidth="1"/>
    <col min="5" max="5" width="1.421875" style="3" customWidth="1"/>
    <col min="6" max="16384" width="9.140625" style="3" customWidth="1"/>
  </cols>
  <sheetData>
    <row r="1" spans="1:4" ht="27" customHeight="1" thickBot="1" thickTop="1">
      <c r="A1" s="436" t="s">
        <v>247</v>
      </c>
      <c r="B1" s="437"/>
      <c r="C1" s="438"/>
      <c r="D1" s="23">
        <f>'SWAEC RANKING MATRIX'!$Y$1</f>
        <v>41334</v>
      </c>
    </row>
    <row r="2" spans="1:4" ht="23.25" customHeight="1" thickBot="1">
      <c r="A2" s="439" t="s">
        <v>47</v>
      </c>
      <c r="B2" s="433" t="s">
        <v>48</v>
      </c>
      <c r="C2" s="434"/>
      <c r="D2" s="435"/>
    </row>
    <row r="3" spans="1:4" ht="22.5" customHeight="1" thickBot="1">
      <c r="A3" s="440"/>
      <c r="B3" s="9" t="s">
        <v>33</v>
      </c>
      <c r="C3" s="10" t="s">
        <v>34</v>
      </c>
      <c r="D3" s="11" t="s">
        <v>35</v>
      </c>
    </row>
    <row r="4" spans="1:4" ht="39.75" customHeight="1" thickBot="1" thickTop="1">
      <c r="A4" s="21" t="s">
        <v>53</v>
      </c>
      <c r="B4" s="12" t="s">
        <v>210</v>
      </c>
      <c r="C4" s="20" t="s">
        <v>211</v>
      </c>
      <c r="D4" s="76" t="s">
        <v>212</v>
      </c>
    </row>
    <row r="5" spans="1:4" ht="39.75" customHeight="1" thickBot="1">
      <c r="A5" s="22" t="s">
        <v>54</v>
      </c>
      <c r="B5" s="12" t="s">
        <v>213</v>
      </c>
      <c r="C5" s="20" t="s">
        <v>214</v>
      </c>
      <c r="D5" s="76" t="s">
        <v>215</v>
      </c>
    </row>
    <row r="6" spans="1:4" ht="39.75" customHeight="1" thickBot="1">
      <c r="A6" s="22" t="s">
        <v>55</v>
      </c>
      <c r="B6" s="12" t="s">
        <v>216</v>
      </c>
      <c r="C6" s="20" t="s">
        <v>217</v>
      </c>
      <c r="D6" s="76" t="s">
        <v>218</v>
      </c>
    </row>
    <row r="7" spans="1:4" s="4" customFormat="1" ht="94.5" customHeight="1" thickBot="1">
      <c r="A7" s="8" t="s">
        <v>50</v>
      </c>
      <c r="B7" s="430" t="s">
        <v>244</v>
      </c>
      <c r="C7" s="431"/>
      <c r="D7" s="432"/>
    </row>
    <row r="8" spans="1:4" s="4" customFormat="1" ht="90" customHeight="1" thickBot="1">
      <c r="A8" s="6" t="s">
        <v>51</v>
      </c>
      <c r="B8" s="430" t="s">
        <v>243</v>
      </c>
      <c r="C8" s="431"/>
      <c r="D8" s="432"/>
    </row>
    <row r="9" spans="1:4" s="4" customFormat="1" ht="45.75" thickBot="1">
      <c r="A9" s="6" t="s">
        <v>75</v>
      </c>
      <c r="B9" s="13" t="s">
        <v>219</v>
      </c>
      <c r="C9" s="19" t="s">
        <v>220</v>
      </c>
      <c r="D9" s="15" t="s">
        <v>221</v>
      </c>
    </row>
    <row r="10" spans="1:4" s="4" customFormat="1" ht="45.75" customHeight="1" thickBot="1">
      <c r="A10" s="6" t="s">
        <v>76</v>
      </c>
      <c r="B10" s="13" t="s">
        <v>222</v>
      </c>
      <c r="C10" s="19" t="s">
        <v>52</v>
      </c>
      <c r="D10" s="15" t="s">
        <v>223</v>
      </c>
    </row>
    <row r="11" spans="1:4" s="4" customFormat="1" ht="45.75" customHeight="1" thickBot="1">
      <c r="A11" s="6" t="s">
        <v>77</v>
      </c>
      <c r="B11" s="13" t="s">
        <v>224</v>
      </c>
      <c r="C11" s="19" t="s">
        <v>52</v>
      </c>
      <c r="D11" s="15" t="s">
        <v>225</v>
      </c>
    </row>
    <row r="12" spans="1:4" s="4" customFormat="1" ht="60" customHeight="1" thickBot="1">
      <c r="A12" s="6" t="s">
        <v>49</v>
      </c>
      <c r="B12" s="13" t="s">
        <v>226</v>
      </c>
      <c r="C12" s="19" t="s">
        <v>52</v>
      </c>
      <c r="D12" s="15" t="s">
        <v>227</v>
      </c>
    </row>
    <row r="13" spans="1:4" s="4" customFormat="1" ht="60" customHeight="1" thickBot="1">
      <c r="A13" s="6" t="s">
        <v>66</v>
      </c>
      <c r="B13" s="13" t="s">
        <v>228</v>
      </c>
      <c r="C13" s="19" t="s">
        <v>52</v>
      </c>
      <c r="D13" s="15" t="s">
        <v>229</v>
      </c>
    </row>
    <row r="14" spans="1:4" s="4" customFormat="1" ht="60" customHeight="1" thickBot="1">
      <c r="A14" s="6" t="s">
        <v>188</v>
      </c>
      <c r="B14" s="13" t="s">
        <v>230</v>
      </c>
      <c r="C14" s="19" t="s">
        <v>52</v>
      </c>
      <c r="D14" s="15" t="s">
        <v>231</v>
      </c>
    </row>
    <row r="15" spans="1:4" s="4" customFormat="1" ht="165.75" thickBot="1">
      <c r="A15" s="6" t="s">
        <v>36</v>
      </c>
      <c r="B15" s="13" t="s">
        <v>78</v>
      </c>
      <c r="C15" s="14" t="s">
        <v>82</v>
      </c>
      <c r="D15" s="15" t="s">
        <v>232</v>
      </c>
    </row>
    <row r="16" spans="1:4" s="4" customFormat="1" ht="225.75" thickBot="1">
      <c r="A16" s="6" t="s">
        <v>37</v>
      </c>
      <c r="B16" s="13" t="s">
        <v>83</v>
      </c>
      <c r="C16" s="14" t="s">
        <v>79</v>
      </c>
      <c r="D16" s="15" t="s">
        <v>242</v>
      </c>
    </row>
    <row r="17" spans="1:4" s="4" customFormat="1" ht="75.75" thickBot="1">
      <c r="A17" s="6" t="s">
        <v>38</v>
      </c>
      <c r="B17" s="13" t="s">
        <v>233</v>
      </c>
      <c r="C17" s="14" t="s">
        <v>234</v>
      </c>
      <c r="D17" s="15" t="s">
        <v>235</v>
      </c>
    </row>
    <row r="18" spans="1:4" s="4" customFormat="1" ht="90.75" thickBot="1">
      <c r="A18" s="6" t="s">
        <v>80</v>
      </c>
      <c r="B18" s="13" t="s">
        <v>236</v>
      </c>
      <c r="C18" s="14" t="s">
        <v>237</v>
      </c>
      <c r="D18" s="15" t="s">
        <v>238</v>
      </c>
    </row>
    <row r="19" spans="1:4" s="4" customFormat="1" ht="45.75" thickBot="1">
      <c r="A19" s="6" t="s">
        <v>81</v>
      </c>
      <c r="B19" s="13" t="s">
        <v>239</v>
      </c>
      <c r="C19" s="14" t="s">
        <v>240</v>
      </c>
      <c r="D19" s="15" t="s">
        <v>241</v>
      </c>
    </row>
    <row r="20" spans="1:4" s="4" customFormat="1" ht="90.75" thickBot="1">
      <c r="A20" s="6" t="s">
        <v>39</v>
      </c>
      <c r="B20" s="13" t="s">
        <v>40</v>
      </c>
      <c r="C20" s="14" t="s">
        <v>41</v>
      </c>
      <c r="D20" s="15" t="s">
        <v>42</v>
      </c>
    </row>
    <row r="21" spans="1:4" s="4" customFormat="1" ht="19.5" thickBot="1">
      <c r="A21" s="7" t="s">
        <v>43</v>
      </c>
      <c r="B21" s="16" t="s">
        <v>44</v>
      </c>
      <c r="C21" s="17" t="s">
        <v>45</v>
      </c>
      <c r="D21" s="18" t="s">
        <v>46</v>
      </c>
    </row>
    <row r="22" s="4" customFormat="1" ht="15.75" thickTop="1"/>
    <row r="25" ht="15">
      <c r="C25" s="5"/>
    </row>
  </sheetData>
  <sheetProtection sheet="1" objects="1" scenarios="1"/>
  <mergeCells count="5">
    <mergeCell ref="B8:D8"/>
    <mergeCell ref="B2:D2"/>
    <mergeCell ref="A1:C1"/>
    <mergeCell ref="A2:A3"/>
    <mergeCell ref="B7:D7"/>
  </mergeCells>
  <printOptions/>
  <pageMargins left="0.35" right="0.25" top="0.75" bottom="0.25" header="0.42" footer="0.78"/>
  <pageSetup horizontalDpi="600" verticalDpi="600" orientation="portrait" paperSize="3" scale="83" r:id="rId2"/>
  <headerFooter alignWithMargins="0">
    <oddFooter>&amp;C&amp;"Arial,Bold"&amp;14Page &amp;P of &amp;N</oddFooter>
  </headerFooter>
  <rowBreaks count="1" manualBreakCount="1">
    <brk id="14"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OPC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Saltoun</dc:creator>
  <cp:keywords/>
  <dc:description/>
  <cp:lastModifiedBy>lisa</cp:lastModifiedBy>
  <cp:lastPrinted>2013-03-01T01:29:17Z</cp:lastPrinted>
  <dcterms:created xsi:type="dcterms:W3CDTF">2013-01-01T21:48:38Z</dcterms:created>
  <dcterms:modified xsi:type="dcterms:W3CDTF">2013-03-01T23:21:44Z</dcterms:modified>
  <cp:category/>
  <cp:version/>
  <cp:contentType/>
  <cp:contentStatus/>
</cp:coreProperties>
</file>